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🚀 DÉMO TBEX" sheetId="1" state="visible" r:id="rId1"/>
    <sheet xmlns:r="http://schemas.openxmlformats.org/officeDocument/2006/relationships" name="Suivi_Quotidien" sheetId="2" state="visible" r:id="rId2"/>
    <sheet xmlns:r="http://schemas.openxmlformats.org/officeDocument/2006/relationships" name="Synthèse_Mensuelle" sheetId="3" state="visible" r:id="rId3"/>
    <sheet xmlns:r="http://schemas.openxmlformats.org/officeDocument/2006/relationships" name="Fiche_Fournisseur_Pain" sheetId="4" state="visible" r:id="rId4"/>
    <sheet xmlns:r="http://schemas.openxmlformats.org/officeDocument/2006/relationships" name="Fiche_Fournisseur_Déjeuner" sheetId="5" state="visible" r:id="rId5"/>
  </sheets>
  <definedNames/>
  <calcPr calcId="124519" fullCalcOnLoad="1" refMode="A1" iterate="0" iterateCount="100" iterateDelta="0.001"/>
</workbook>
</file>

<file path=xl/styles.xml><?xml version="1.0" encoding="utf-8"?>
<styleSheet xmlns="http://schemas.openxmlformats.org/spreadsheetml/2006/main">
  <numFmts count="3">
    <numFmt numFmtId="164" formatCode="dd/mm/yyyy"/>
    <numFmt numFmtId="165" formatCode="#,##0.00;#,##0.00;\-"/>
    <numFmt numFmtId="166" formatCode="#,##0;#,##0;\-"/>
  </numFmts>
  <fonts count="27">
    <font>
      <name val="Aptos Narrow"/>
      <family val="0"/>
      <color rgb="FF000000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ptos Narrow"/>
      <family val="0"/>
      <color rgb="FFC62828"/>
      <sz val="11"/>
    </font>
    <font>
      <name val="Aptos Narrow"/>
      <family val="0"/>
      <color rgb="FFCC0000"/>
      <sz val="11"/>
    </font>
    <font>
      <name val="Aptos Narrow"/>
      <family val="0"/>
      <b val="1"/>
      <color rgb="FFFFFFFF"/>
      <sz val="16"/>
    </font>
    <font>
      <name val="Aptos Narrow"/>
      <family val="0"/>
      <b val="1"/>
      <color rgb="FF000000"/>
      <sz val="11"/>
    </font>
    <font>
      <name val="Aptos Narrow"/>
      <family val="0"/>
      <b val="1"/>
      <color rgb="FF0000FF"/>
      <sz val="11"/>
    </font>
    <font>
      <name val="Aptos Narrow"/>
      <family val="0"/>
      <b val="1"/>
      <color rgb="FFC55A11"/>
      <sz val="11"/>
    </font>
    <font>
      <name val="Aptos Narrow"/>
      <family val="0"/>
      <b val="1"/>
      <color rgb="FF548235"/>
      <sz val="11"/>
    </font>
    <font>
      <name val="Aptos Narrow"/>
      <family val="0"/>
      <b val="1"/>
      <color rgb="FFFFFFFF"/>
      <sz val="12"/>
    </font>
    <font>
      <name val="Aptos Narrow"/>
      <family val="0"/>
      <b val="1"/>
      <color rgb="FFFFFFFF"/>
      <sz val="11"/>
    </font>
    <font>
      <name val="Aptos Narrow"/>
      <family val="0"/>
      <color rgb="FF008000"/>
      <sz val="11"/>
    </font>
    <font>
      <name val="Aptos Narrow"/>
      <family val="0"/>
      <b val="1"/>
      <color rgb="FF000000"/>
      <sz val="12"/>
    </font>
    <font>
      <name val="Aptos Narrow"/>
      <family val="0"/>
      <b val="1"/>
      <color rgb="FF0000FF"/>
      <sz val="12"/>
    </font>
    <font>
      <name val="Aptos Narrow"/>
      <family val="0"/>
      <b val="1"/>
      <color rgb="FFC55A11"/>
      <sz val="12"/>
    </font>
    <font>
      <name val="Aptos Narrow"/>
      <family val="0"/>
      <color rgb="FFCC0000"/>
      <sz val="10"/>
    </font>
    <font>
      <name val="Aptos Narrow"/>
      <family val="0"/>
      <b val="1"/>
      <color rgb="FF548235"/>
      <sz val="12"/>
    </font>
    <font>
      <name val="Georgia"/>
      <b val="1"/>
      <i val="1"/>
      <color rgb="00F5EFE4"/>
      <sz val="48"/>
    </font>
    <font>
      <name val="Arial"/>
      <b val="1"/>
      <color rgb="00143527"/>
      <sz val="12"/>
    </font>
    <font>
      <name val="Georgia"/>
      <b val="1"/>
      <color rgb="00143527"/>
      <sz val="22"/>
    </font>
    <font>
      <name val="Arial"/>
      <color rgb="001A1D1A"/>
      <sz val="11"/>
    </font>
    <font>
      <name val="Georgia"/>
      <b val="1"/>
      <color rgb="001F4D36"/>
      <sz val="36"/>
    </font>
    <font>
      <name val="Arial"/>
      <b val="1"/>
      <color rgb="00C89B3C"/>
      <sz val="14"/>
    </font>
    <font>
      <name val="Arial"/>
      <b val="1"/>
      <color rgb="00143527"/>
      <sz val="11"/>
    </font>
    <font>
      <name val="Arial"/>
      <color rgb="001A1D1A"/>
      <sz val="10"/>
    </font>
  </fonts>
  <fills count="18">
    <fill>
      <patternFill/>
    </fill>
    <fill>
      <patternFill patternType="gray125"/>
    </fill>
    <fill>
      <patternFill patternType="solid">
        <fgColor rgb="FFFCE4EC"/>
        <bgColor rgb="FFFBE5D6"/>
      </patternFill>
    </fill>
    <fill>
      <patternFill patternType="solid">
        <fgColor rgb="FFFFCCCC"/>
        <bgColor rgb="FFFBE5D6"/>
      </patternFill>
    </fill>
    <fill>
      <patternFill patternType="solid">
        <fgColor rgb="FFFFFFFF"/>
        <bgColor rgb="FFFFF2E6"/>
      </patternFill>
    </fill>
    <fill>
      <patternFill patternType="solid">
        <fgColor rgb="FFFFF2E6"/>
        <bgColor rgb="FFF2F2F2"/>
      </patternFill>
    </fill>
    <fill>
      <patternFill patternType="solid">
        <fgColor rgb="FFE8F5E9"/>
        <bgColor rgb="FFF2F2F2"/>
      </patternFill>
    </fill>
    <fill>
      <patternFill patternType="solid">
        <fgColor rgb="FF2F5496"/>
        <bgColor rgb="FF666699"/>
      </patternFill>
    </fill>
    <fill>
      <patternFill patternType="solid">
        <fgColor rgb="FFD6E4F0"/>
        <bgColor rgb="FFD9D9D9"/>
      </patternFill>
    </fill>
    <fill>
      <patternFill patternType="solid">
        <fgColor rgb="FFFBE5D6"/>
        <bgColor rgb="FFFCE4EC"/>
      </patternFill>
    </fill>
    <fill>
      <patternFill patternType="solid">
        <fgColor rgb="FFE2EFDA"/>
        <bgColor rgb="FFE8F5E9"/>
      </patternFill>
    </fill>
    <fill>
      <patternFill patternType="solid">
        <fgColor rgb="FFC55A11"/>
        <bgColor rgb="FFC62828"/>
      </patternFill>
    </fill>
    <fill>
      <patternFill patternType="solid">
        <fgColor rgb="FF548235"/>
        <bgColor rgb="FF339966"/>
      </patternFill>
    </fill>
    <fill>
      <patternFill patternType="solid">
        <fgColor rgb="FF7F7F7F"/>
        <bgColor rgb="FF969696"/>
      </patternFill>
    </fill>
    <fill>
      <patternFill patternType="solid">
        <fgColor rgb="FFF2F2F2"/>
        <bgColor rgb="FFE8F5E9"/>
      </patternFill>
    </fill>
    <fill>
      <patternFill patternType="solid">
        <fgColor rgb="FFFFFFCC"/>
        <bgColor rgb="FFFFF2E6"/>
      </patternFill>
    </fill>
    <fill>
      <patternFill patternType="solid">
        <fgColor rgb="00143527"/>
      </patternFill>
    </fill>
    <fill>
      <patternFill patternType="solid">
        <fgColor rgb="00C89B3C"/>
      </patternFill>
    </fill>
  </fills>
  <borders count="24">
    <border>
      <left/>
      <right/>
      <top/>
      <bottom/>
      <diagonal/>
    </border>
    <border>
      <left/>
      <right style="hair"/>
      <top style="hair"/>
      <bottom style="hair"/>
      <diagonal/>
    </border>
    <border>
      <left style="hair"/>
      <right style="hair"/>
      <top style="hair"/>
      <bottom style="hair"/>
      <diagonal/>
    </border>
    <border>
      <left style="hair"/>
      <right/>
      <top style="hair"/>
      <bottom style="hair"/>
      <diagonal/>
    </border>
    <border>
      <left/>
      <right style="hair"/>
      <top style="hair"/>
      <bottom/>
      <diagonal/>
    </border>
    <border>
      <left style="hair"/>
      <right style="hair"/>
      <top style="hair"/>
      <bottom/>
      <diagonal/>
    </border>
    <border>
      <left style="hair"/>
      <right/>
      <top style="hair"/>
      <bottom/>
      <diagonal/>
    </border>
    <border>
      <left style="hair"/>
      <right style="hair">
        <color rgb="FFD9D9D9"/>
      </right>
      <top style="hair"/>
      <bottom style="hair">
        <color rgb="FFD9D9D9"/>
      </bottom>
      <diagonal/>
    </border>
    <border>
      <left style="hair">
        <color rgb="FFD9D9D9"/>
      </left>
      <right style="hair">
        <color rgb="FFD9D9D9"/>
      </right>
      <top style="hair"/>
      <bottom style="hair">
        <color rgb="FFD9D9D9"/>
      </bottom>
      <diagonal/>
    </border>
    <border>
      <left style="hair">
        <color rgb="FFD9D9D9"/>
      </left>
      <right style="hair"/>
      <top style="hair"/>
      <bottom style="hair">
        <color rgb="FFD9D9D9"/>
      </bottom>
      <diagonal/>
    </border>
    <border>
      <left style="hair"/>
      <right style="hair">
        <color rgb="FFD9D9D9"/>
      </right>
      <top style="hair">
        <color rgb="FFD9D9D9"/>
      </top>
      <bottom style="hair">
        <color rgb="FFD9D9D9"/>
      </bottom>
      <diagonal/>
    </border>
    <border>
      <left style="hair">
        <color rgb="FFD9D9D9"/>
      </left>
      <right style="hair">
        <color rgb="FFD9D9D9"/>
      </right>
      <top style="hair">
        <color rgb="FFD9D9D9"/>
      </top>
      <bottom style="hair">
        <color rgb="FFD9D9D9"/>
      </bottom>
      <diagonal/>
    </border>
    <border>
      <left style="hair">
        <color rgb="FFD9D9D9"/>
      </left>
      <right style="hair"/>
      <top style="hair">
        <color rgb="FFD9D9D9"/>
      </top>
      <bottom style="hair">
        <color rgb="FFD9D9D9"/>
      </bottom>
      <diagonal/>
    </border>
    <border>
      <left style="hair"/>
      <right style="hair">
        <color rgb="FFD9D9D9"/>
      </right>
      <top style="hair">
        <color rgb="FFD9D9D9"/>
      </top>
      <bottom style="hair"/>
      <diagonal/>
    </border>
    <border>
      <left style="hair">
        <color rgb="FFD9D9D9"/>
      </left>
      <right style="hair">
        <color rgb="FFD9D9D9"/>
      </right>
      <top style="hair">
        <color rgb="FFD9D9D9"/>
      </top>
      <bottom style="hair"/>
      <diagonal/>
    </border>
    <border>
      <left style="hair">
        <color rgb="FFD9D9D9"/>
      </left>
      <right style="hair"/>
      <top style="hair">
        <color rgb="FFD9D9D9"/>
      </top>
      <bottom style="hair"/>
      <diagonal/>
    </border>
    <border>
      <left style="hair"/>
      <right style="hair"/>
      <top style="hair"/>
      <bottom style="hair">
        <color rgb="FFD9D9D9"/>
      </bottom>
      <diagonal/>
    </border>
    <border>
      <left style="hair"/>
      <right style="hair"/>
      <top style="hair">
        <color rgb="FFD9D9D9"/>
      </top>
      <bottom style="hair">
        <color rgb="FFD9D9D9"/>
      </bottom>
      <diagonal/>
    </border>
    <border>
      <left style="hair"/>
      <right style="hair"/>
      <top style="hair">
        <color rgb="FFD9D9D9"/>
      </top>
      <bottom style="hair"/>
      <diagonal/>
    </border>
    <border>
      <left/>
      <right style="hair">
        <color rgb="FFFFFFFF"/>
      </right>
      <top style="thick"/>
      <bottom style="hair"/>
      <diagonal/>
    </border>
    <border>
      <left style="hair">
        <color rgb="FFFFFFFF"/>
      </left>
      <right style="hair">
        <color rgb="FFFFFFFF"/>
      </right>
      <top style="thick"/>
      <bottom style="hair"/>
      <diagonal/>
    </border>
    <border>
      <left style="hair">
        <color rgb="FFFFFFFF"/>
      </left>
      <right/>
      <top style="thick"/>
      <bottom style="hair"/>
      <diagonal/>
    </border>
    <border>
      <left/>
      <right/>
      <top style="hair"/>
      <bottom style="hair"/>
      <diagonal/>
    </border>
    <border>
      <left/>
      <right/>
      <top style="hair"/>
      <bottom/>
      <diagonal/>
    </border>
  </borders>
  <cellStyleXfs count="11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  <xf numFmtId="0" fontId="4" fillId="2" borderId="0" applyAlignment="1">
      <alignment horizontal="general" vertical="bottom"/>
    </xf>
    <xf numFmtId="0" fontId="5" fillId="3" borderId="0" applyAlignment="1">
      <alignment horizontal="general" vertical="bottom"/>
    </xf>
    <xf numFmtId="0" fontId="0" fillId="4" borderId="0" applyAlignment="1">
      <alignment horizontal="general" vertical="bottom"/>
    </xf>
    <xf numFmtId="0" fontId="0" fillId="5" borderId="0" applyAlignment="1">
      <alignment horizontal="general" vertical="bottom"/>
    </xf>
    <xf numFmtId="0" fontId="0" fillId="6" borderId="0" applyAlignment="1">
      <alignment horizontal="general" vertical="bottom"/>
    </xf>
  </cellStyleXfs>
  <cellXfs count="207">
    <xf numFmtId="0" fontId="0" fillId="0" borderId="0" applyAlignment="1" pivotButton="0" quotePrefix="0" xfId="0">
      <alignment horizontal="general" vertical="bottom"/>
    </xf>
    <xf numFmtId="0" fontId="0" fillId="0" borderId="0" applyAlignment="1" pivotButton="0" quotePrefix="0" xfId="0">
      <alignment horizontal="general" vertical="bottom"/>
    </xf>
    <xf numFmtId="0" fontId="6" fillId="7" borderId="0" applyAlignment="1" pivotButton="0" quotePrefix="0" xfId="0">
      <alignment horizontal="center" vertical="bottom"/>
    </xf>
    <xf numFmtId="0" fontId="7" fillId="8" borderId="0" applyAlignment="1" pivotButton="0" quotePrefix="0" xfId="0">
      <alignment horizontal="general" vertical="bottom"/>
    </xf>
    <xf numFmtId="0" fontId="8" fillId="8" borderId="0" applyAlignment="1" pivotButton="0" quotePrefix="0" xfId="0">
      <alignment horizontal="general" vertical="bottom"/>
    </xf>
    <xf numFmtId="0" fontId="0" fillId="8" borderId="0" applyAlignment="1" pivotButton="0" quotePrefix="0" xfId="0">
      <alignment horizontal="general" vertical="bottom"/>
    </xf>
    <xf numFmtId="0" fontId="9" fillId="9" borderId="0" applyAlignment="1" pivotButton="0" quotePrefix="0" xfId="0">
      <alignment horizontal="general" vertical="bottom"/>
    </xf>
    <xf numFmtId="0" fontId="0" fillId="0" borderId="0" applyAlignment="1" pivotButton="0" quotePrefix="0" xfId="0">
      <alignment horizontal="general" vertical="bottom"/>
    </xf>
    <xf numFmtId="0" fontId="10" fillId="10" borderId="0" applyAlignment="1" pivotButton="0" quotePrefix="0" xfId="0">
      <alignment horizontal="general" vertical="bottom"/>
    </xf>
    <xf numFmtId="0" fontId="0" fillId="0" borderId="0" applyAlignment="1" pivotButton="0" quotePrefix="0" xfId="0">
      <alignment horizontal="left" vertical="bottom"/>
    </xf>
    <xf numFmtId="0" fontId="11" fillId="11" borderId="1" applyAlignment="1" pivotButton="0" quotePrefix="0" xfId="0">
      <alignment horizontal="center" vertical="bottom"/>
    </xf>
    <xf numFmtId="0" fontId="0" fillId="0" borderId="2" applyAlignment="1" pivotButton="0" quotePrefix="0" xfId="0">
      <alignment horizontal="general" vertical="bottom"/>
    </xf>
    <xf numFmtId="0" fontId="0" fillId="0" borderId="3" applyAlignment="1" pivotButton="0" quotePrefix="0" xfId="0">
      <alignment horizontal="general" vertical="bottom"/>
    </xf>
    <xf numFmtId="0" fontId="12" fillId="7" borderId="4" applyAlignment="1" pivotButton="0" quotePrefix="0" xfId="0">
      <alignment horizontal="center" vertical="bottom"/>
    </xf>
    <xf numFmtId="0" fontId="12" fillId="7" borderId="5" applyAlignment="1" pivotButton="0" quotePrefix="0" xfId="0">
      <alignment horizontal="center" vertical="bottom"/>
    </xf>
    <xf numFmtId="0" fontId="12" fillId="11" borderId="5" applyAlignment="1" pivotButton="0" quotePrefix="0" xfId="0">
      <alignment horizontal="center" vertical="bottom"/>
    </xf>
    <xf numFmtId="0" fontId="12" fillId="12" borderId="5" applyAlignment="1" pivotButton="0" quotePrefix="0" xfId="0">
      <alignment horizontal="center" vertical="bottom"/>
    </xf>
    <xf numFmtId="0" fontId="12" fillId="13" borderId="6" applyAlignment="1" pivotButton="0" quotePrefix="0" xfId="0">
      <alignment horizontal="center" vertical="bottom"/>
    </xf>
    <xf numFmtId="164" fontId="0" fillId="0" borderId="7" applyAlignment="1" pivotButton="0" quotePrefix="0" xfId="0">
      <alignment horizontal="center" vertical="bottom"/>
    </xf>
    <xf numFmtId="0" fontId="0" fillId="0" borderId="8" applyAlignment="1" pivotButton="0" quotePrefix="0" xfId="0">
      <alignment horizontal="center" vertical="bottom"/>
    </xf>
    <xf numFmtId="3" fontId="0" fillId="0" borderId="8" applyAlignment="1" pivotButton="0" quotePrefix="0" xfId="0">
      <alignment horizontal="center" vertical="bottom"/>
    </xf>
    <xf numFmtId="4" fontId="0" fillId="0" borderId="8" applyAlignment="1" pivotButton="0" quotePrefix="0" xfId="0">
      <alignment horizontal="center" vertical="bottom"/>
    </xf>
    <xf numFmtId="165" fontId="0" fillId="0" borderId="8" applyAlignment="1" pivotButton="0" quotePrefix="0" xfId="0">
      <alignment horizontal="center" vertical="bottom"/>
    </xf>
    <xf numFmtId="0" fontId="0" fillId="0" borderId="9" applyAlignment="1" pivotButton="0" quotePrefix="0" xfId="0">
      <alignment horizontal="general" vertical="bottom"/>
    </xf>
    <xf numFmtId="164" fontId="0" fillId="0" borderId="10" applyAlignment="1" pivotButton="0" quotePrefix="0" xfId="0">
      <alignment horizontal="center" vertical="bottom"/>
    </xf>
    <xf numFmtId="0" fontId="0" fillId="0" borderId="11" applyAlignment="1" pivotButton="0" quotePrefix="0" xfId="0">
      <alignment horizontal="center" vertical="bottom"/>
    </xf>
    <xf numFmtId="3" fontId="0" fillId="0" borderId="11" applyAlignment="1" pivotButton="0" quotePrefix="0" xfId="0">
      <alignment horizontal="center" vertical="bottom"/>
    </xf>
    <xf numFmtId="4" fontId="0" fillId="0" borderId="11" applyAlignment="1" pivotButton="0" quotePrefix="0" xfId="0">
      <alignment horizontal="center" vertical="bottom"/>
    </xf>
    <xf numFmtId="165" fontId="0" fillId="0" borderId="11" applyAlignment="1" pivotButton="0" quotePrefix="0" xfId="0">
      <alignment horizontal="center" vertical="bottom"/>
    </xf>
    <xf numFmtId="0" fontId="0" fillId="0" borderId="12" applyAlignment="1" pivotButton="0" quotePrefix="0" xfId="0">
      <alignment horizontal="general" vertical="bottom"/>
    </xf>
    <xf numFmtId="164" fontId="0" fillId="0" borderId="13" applyAlignment="1" pivotButton="0" quotePrefix="0" xfId="0">
      <alignment horizontal="center" vertical="bottom"/>
    </xf>
    <xf numFmtId="0" fontId="0" fillId="0" borderId="14" applyAlignment="1" pivotButton="0" quotePrefix="0" xfId="0">
      <alignment horizontal="center" vertical="bottom"/>
    </xf>
    <xf numFmtId="3" fontId="0" fillId="0" borderId="14" applyAlignment="1" pivotButton="0" quotePrefix="0" xfId="0">
      <alignment horizontal="center" vertical="bottom"/>
    </xf>
    <xf numFmtId="4" fontId="0" fillId="0" borderId="14" applyAlignment="1" pivotButton="0" quotePrefix="0" xfId="0">
      <alignment horizontal="center" vertical="bottom"/>
    </xf>
    <xf numFmtId="165" fontId="0" fillId="0" borderId="14" applyAlignment="1" pivotButton="0" quotePrefix="0" xfId="0">
      <alignment horizontal="center" vertical="bottom"/>
    </xf>
    <xf numFmtId="0" fontId="0" fillId="0" borderId="15" applyAlignment="1" pivotButton="0" quotePrefix="0" xfId="0">
      <alignment horizontal="general" vertical="bottom"/>
    </xf>
    <xf numFmtId="0" fontId="13" fillId="8" borderId="0" applyAlignment="1" pivotButton="0" quotePrefix="0" xfId="0">
      <alignment horizontal="general" vertical="bottom"/>
    </xf>
    <xf numFmtId="0" fontId="13" fillId="9" borderId="0" applyAlignment="1" pivotButton="0" quotePrefix="0" xfId="0">
      <alignment horizontal="general" vertical="bottom"/>
    </xf>
    <xf numFmtId="0" fontId="13" fillId="10" borderId="0" applyAlignment="1" pivotButton="0" quotePrefix="0" xfId="0">
      <alignment horizontal="general" vertical="bottom"/>
    </xf>
    <xf numFmtId="0" fontId="13" fillId="8" borderId="0" applyAlignment="1" pivotButton="0" quotePrefix="0" xfId="0">
      <alignment horizontal="center" vertical="center"/>
    </xf>
    <xf numFmtId="0" fontId="0" fillId="4" borderId="0" applyAlignment="1" pivotButton="0" quotePrefix="0" xfId="0">
      <alignment horizontal="general" vertical="bottom"/>
    </xf>
    <xf numFmtId="0" fontId="13" fillId="9" borderId="0" applyAlignment="1" pivotButton="0" quotePrefix="0" xfId="0">
      <alignment horizontal="left" vertical="bottom"/>
    </xf>
    <xf numFmtId="0" fontId="13" fillId="10" borderId="0" applyAlignment="1" pivotButton="0" quotePrefix="0" xfId="0">
      <alignment horizontal="left" vertical="bottom"/>
    </xf>
    <xf numFmtId="0" fontId="11" fillId="11" borderId="2" applyAlignment="1" pivotButton="0" quotePrefix="0" xfId="0">
      <alignment horizontal="center" vertical="bottom"/>
    </xf>
    <xf numFmtId="0" fontId="11" fillId="12" borderId="2" applyAlignment="1" pivotButton="0" quotePrefix="0" xfId="0">
      <alignment horizontal="center" vertical="bottom"/>
    </xf>
    <xf numFmtId="0" fontId="11" fillId="7" borderId="2" applyAlignment="1" pivotButton="0" quotePrefix="0" xfId="0">
      <alignment horizontal="center" vertical="bottom"/>
    </xf>
    <xf numFmtId="0" fontId="12" fillId="13" borderId="5" applyAlignment="1" pivotButton="0" quotePrefix="0" xfId="0">
      <alignment horizontal="center" vertical="bottom"/>
    </xf>
    <xf numFmtId="0" fontId="7" fillId="14" borderId="16" applyAlignment="1" pivotButton="0" quotePrefix="0" xfId="0">
      <alignment horizontal="general" vertical="bottom"/>
    </xf>
    <xf numFmtId="3" fontId="0" fillId="0" borderId="16" applyAlignment="1" pivotButton="0" quotePrefix="0" xfId="0">
      <alignment horizontal="center" vertical="bottom"/>
    </xf>
    <xf numFmtId="4" fontId="0" fillId="0" borderId="16" applyAlignment="1" pivotButton="0" quotePrefix="0" xfId="0">
      <alignment horizontal="center" vertical="bottom"/>
    </xf>
    <xf numFmtId="3" fontId="7" fillId="0" borderId="16" applyAlignment="1" pivotButton="0" quotePrefix="0" xfId="0">
      <alignment horizontal="center" vertical="bottom"/>
    </xf>
    <xf numFmtId="4" fontId="7" fillId="0" borderId="16" applyAlignment="1" pivotButton="0" quotePrefix="0" xfId="0">
      <alignment horizontal="center" vertical="bottom"/>
    </xf>
    <xf numFmtId="0" fontId="7" fillId="0" borderId="17" applyAlignment="1" pivotButton="0" quotePrefix="0" xfId="0">
      <alignment horizontal="general" vertical="bottom"/>
    </xf>
    <xf numFmtId="3" fontId="0" fillId="0" borderId="17" applyAlignment="1" pivotButton="0" quotePrefix="0" xfId="0">
      <alignment horizontal="center" vertical="bottom"/>
    </xf>
    <xf numFmtId="4" fontId="0" fillId="0" borderId="17" applyAlignment="1" pivotButton="0" quotePrefix="0" xfId="0">
      <alignment horizontal="center" vertical="bottom"/>
    </xf>
    <xf numFmtId="3" fontId="7" fillId="0" borderId="17" applyAlignment="1" pivotButton="0" quotePrefix="0" xfId="0">
      <alignment horizontal="center" vertical="bottom"/>
    </xf>
    <xf numFmtId="4" fontId="7" fillId="0" borderId="17" applyAlignment="1" pivotButton="0" quotePrefix="0" xfId="0">
      <alignment horizontal="center" vertical="bottom"/>
    </xf>
    <xf numFmtId="0" fontId="7" fillId="14" borderId="17" applyAlignment="1" pivotButton="0" quotePrefix="0" xfId="0">
      <alignment horizontal="general" vertical="bottom"/>
    </xf>
    <xf numFmtId="3" fontId="0" fillId="14" borderId="17" applyAlignment="1" pivotButton="0" quotePrefix="0" xfId="0">
      <alignment horizontal="center" vertical="bottom"/>
    </xf>
    <xf numFmtId="4" fontId="0" fillId="14" borderId="17" applyAlignment="1" pivotButton="0" quotePrefix="0" xfId="0">
      <alignment horizontal="center" vertical="bottom"/>
    </xf>
    <xf numFmtId="3" fontId="7" fillId="14" borderId="17" applyAlignment="1" pivotButton="0" quotePrefix="0" xfId="0">
      <alignment horizontal="center" vertical="bottom"/>
    </xf>
    <xf numFmtId="4" fontId="7" fillId="14" borderId="17" applyAlignment="1" pivotButton="0" quotePrefix="0" xfId="0">
      <alignment horizontal="center" vertical="bottom"/>
    </xf>
    <xf numFmtId="0" fontId="7" fillId="0" borderId="18" applyAlignment="1" pivotButton="0" quotePrefix="0" xfId="0">
      <alignment horizontal="general" vertical="bottom"/>
    </xf>
    <xf numFmtId="3" fontId="0" fillId="0" borderId="18" applyAlignment="1" pivotButton="0" quotePrefix="0" xfId="0">
      <alignment horizontal="center" vertical="bottom"/>
    </xf>
    <xf numFmtId="4" fontId="0" fillId="0" borderId="18" applyAlignment="1" pivotButton="0" quotePrefix="0" xfId="0">
      <alignment horizontal="center" vertical="bottom"/>
    </xf>
    <xf numFmtId="3" fontId="7" fillId="0" borderId="18" applyAlignment="1" pivotButton="0" quotePrefix="0" xfId="0">
      <alignment horizontal="center" vertical="bottom"/>
    </xf>
    <xf numFmtId="4" fontId="7" fillId="0" borderId="18" applyAlignment="1" pivotButton="0" quotePrefix="0" xfId="0">
      <alignment horizontal="center" vertical="bottom"/>
    </xf>
    <xf numFmtId="0" fontId="11" fillId="7" borderId="19" applyAlignment="1" pivotButton="0" quotePrefix="0" xfId="0">
      <alignment horizontal="general" vertical="bottom"/>
    </xf>
    <xf numFmtId="3" fontId="11" fillId="7" borderId="20" applyAlignment="1" pivotButton="0" quotePrefix="0" xfId="0">
      <alignment horizontal="center" vertical="bottom"/>
    </xf>
    <xf numFmtId="4" fontId="11" fillId="7" borderId="20" applyAlignment="1" pivotButton="0" quotePrefix="0" xfId="0">
      <alignment horizontal="center" vertical="bottom"/>
    </xf>
    <xf numFmtId="3" fontId="11" fillId="7" borderId="21" applyAlignment="1" pivotButton="0" quotePrefix="0" xfId="0">
      <alignment horizontal="center" vertical="bottom"/>
    </xf>
    <xf numFmtId="0" fontId="6" fillId="11" borderId="0" applyAlignment="1" pivotButton="0" quotePrefix="0" xfId="0">
      <alignment horizontal="center" vertical="bottom"/>
    </xf>
    <xf numFmtId="0" fontId="14" fillId="8" borderId="0" applyAlignment="1" pivotButton="0" quotePrefix="0" xfId="0">
      <alignment horizontal="general" vertical="bottom"/>
    </xf>
    <xf numFmtId="0" fontId="15" fillId="15" borderId="0" applyAlignment="1" pivotButton="0" quotePrefix="0" xfId="0">
      <alignment horizontal="center" vertical="bottom"/>
    </xf>
    <xf numFmtId="0" fontId="16" fillId="9" borderId="0" applyAlignment="1" pivotButton="0" quotePrefix="0" xfId="0">
      <alignment horizontal="general" vertical="bottom"/>
    </xf>
    <xf numFmtId="0" fontId="9" fillId="0" borderId="0" applyAlignment="1" pivotButton="0" quotePrefix="0" xfId="0">
      <alignment horizontal="general" vertical="bottom"/>
    </xf>
    <xf numFmtId="0" fontId="17" fillId="3" borderId="0" applyAlignment="1" pivotButton="0" quotePrefix="0" xfId="0">
      <alignment horizontal="general" vertical="bottom"/>
    </xf>
    <xf numFmtId="0" fontId="12" fillId="11" borderId="7" applyAlignment="1" pivotButton="0" quotePrefix="0" xfId="0">
      <alignment horizontal="center" vertical="bottom"/>
    </xf>
    <xf numFmtId="0" fontId="12" fillId="11" borderId="8" applyAlignment="1" pivotButton="0" quotePrefix="0" xfId="0">
      <alignment horizontal="center" vertical="bottom"/>
    </xf>
    <xf numFmtId="0" fontId="12" fillId="11" borderId="9" applyAlignment="1" pivotButton="0" quotePrefix="0" xfId="0">
      <alignment horizontal="center" vertical="bottom"/>
    </xf>
    <xf numFmtId="166" fontId="0" fillId="0" borderId="11" applyAlignment="1" pivotButton="0" quotePrefix="0" xfId="0">
      <alignment horizontal="center" vertical="bottom"/>
    </xf>
    <xf numFmtId="0" fontId="0" fillId="0" borderId="12" applyAlignment="1" pivotButton="0" quotePrefix="0" xfId="0">
      <alignment horizontal="general" vertical="bottom"/>
    </xf>
    <xf numFmtId="166" fontId="0" fillId="0" borderId="14" applyAlignment="1" pivotButton="0" quotePrefix="0" xfId="0">
      <alignment horizontal="center" vertical="bottom"/>
    </xf>
    <xf numFmtId="0" fontId="0" fillId="0" borderId="15" applyAlignment="1" pivotButton="0" quotePrefix="0" xfId="0">
      <alignment horizontal="general" vertical="bottom"/>
    </xf>
    <xf numFmtId="0" fontId="11" fillId="11" borderId="22" applyAlignment="1" pivotButton="0" quotePrefix="0" xfId="0">
      <alignment horizontal="general" vertical="bottom"/>
    </xf>
    <xf numFmtId="0" fontId="0" fillId="11" borderId="22" applyAlignment="1" pivotButton="0" quotePrefix="0" xfId="0">
      <alignment horizontal="general" vertical="bottom"/>
    </xf>
    <xf numFmtId="3" fontId="11" fillId="11" borderId="22" applyAlignment="1" pivotButton="0" quotePrefix="0" xfId="0">
      <alignment horizontal="center" vertical="bottom"/>
    </xf>
    <xf numFmtId="4" fontId="11" fillId="11" borderId="22" applyAlignment="1" pivotButton="0" quotePrefix="0" xfId="0">
      <alignment horizontal="center" vertical="bottom"/>
    </xf>
    <xf numFmtId="0" fontId="7" fillId="0" borderId="0" applyAlignment="1" pivotButton="0" quotePrefix="0" xfId="0">
      <alignment horizontal="general" vertical="bottom"/>
    </xf>
    <xf numFmtId="3" fontId="7" fillId="0" borderId="0" applyAlignment="1" pivotButton="0" quotePrefix="0" xfId="0">
      <alignment horizontal="center" vertical="bottom"/>
    </xf>
    <xf numFmtId="0" fontId="6" fillId="12" borderId="0" applyAlignment="1" pivotButton="0" quotePrefix="0" xfId="0">
      <alignment horizontal="center" vertical="bottom"/>
    </xf>
    <xf numFmtId="0" fontId="18" fillId="10" borderId="0" applyAlignment="1" pivotButton="0" quotePrefix="0" xfId="0">
      <alignment horizontal="general" vertical="bottom"/>
    </xf>
    <xf numFmtId="0" fontId="10" fillId="0" borderId="0" applyAlignment="1" pivotButton="0" quotePrefix="0" xfId="0">
      <alignment horizontal="general" vertical="bottom"/>
    </xf>
    <xf numFmtId="0" fontId="12" fillId="12" borderId="7" applyAlignment="1" pivotButton="0" quotePrefix="0" xfId="0">
      <alignment horizontal="center" vertical="bottom"/>
    </xf>
    <xf numFmtId="0" fontId="12" fillId="12" borderId="8" applyAlignment="1" pivotButton="0" quotePrefix="0" xfId="0">
      <alignment horizontal="center" vertical="bottom"/>
    </xf>
    <xf numFmtId="0" fontId="12" fillId="12" borderId="9" applyAlignment="1" pivotButton="0" quotePrefix="0" xfId="0">
      <alignment horizontal="center" vertical="bottom"/>
    </xf>
    <xf numFmtId="0" fontId="11" fillId="12" borderId="22" applyAlignment="1" pivotButton="0" quotePrefix="0" xfId="0">
      <alignment horizontal="general" vertical="bottom"/>
    </xf>
    <xf numFmtId="0" fontId="0" fillId="12" borderId="22" applyAlignment="1" pivotButton="0" quotePrefix="0" xfId="0">
      <alignment horizontal="general" vertical="bottom"/>
    </xf>
    <xf numFmtId="3" fontId="11" fillId="12" borderId="22" applyAlignment="1" pivotButton="0" quotePrefix="0" xfId="0">
      <alignment horizontal="center" vertical="bottom"/>
    </xf>
    <xf numFmtId="4" fontId="11" fillId="12" borderId="22" applyAlignment="1" pivotButton="0" quotePrefix="0" xfId="0">
      <alignment horizontal="center" vertical="bottom"/>
    </xf>
    <xf numFmtId="0" fontId="0" fillId="0" borderId="0" pivotButton="0" quotePrefix="0" xfId="0"/>
    <xf numFmtId="0" fontId="19" fillId="16" borderId="0" applyAlignment="1" pivotButton="0" quotePrefix="0" xfId="0">
      <alignment horizontal="center" vertical="center"/>
    </xf>
    <xf numFmtId="0" fontId="20" fillId="17" borderId="0" applyAlignment="1" pivotButton="0" quotePrefix="0" xfId="0">
      <alignment horizontal="center" vertical="center"/>
    </xf>
    <xf numFmtId="0" fontId="21" fillId="0" borderId="0" applyAlignment="1" pivotButton="0" quotePrefix="0" xfId="0">
      <alignment horizontal="center" vertical="center"/>
    </xf>
    <xf numFmtId="0" fontId="22" fillId="0" borderId="0" applyAlignment="1" pivotButton="0" quotePrefix="0" xfId="0">
      <alignment horizontal="center" vertical="top" wrapText="1"/>
    </xf>
    <xf numFmtId="0" fontId="23" fillId="0" borderId="0" applyAlignment="1" pivotButton="0" quotePrefix="0" xfId="0">
      <alignment horizontal="center" vertical="center"/>
    </xf>
    <xf numFmtId="0" fontId="24" fillId="0" borderId="0" applyAlignment="1" pivotButton="0" quotePrefix="0" xfId="0">
      <alignment horizontal="center"/>
    </xf>
    <xf numFmtId="0" fontId="25" fillId="0" borderId="0" applyAlignment="1" pivotButton="0" quotePrefix="0" xfId="0">
      <alignment horizontal="center"/>
    </xf>
    <xf numFmtId="0" fontId="26" fillId="0" borderId="0" applyAlignment="1" pivotButton="0" quotePrefix="0" xfId="0">
      <alignment horizontal="center"/>
    </xf>
    <xf numFmtId="0" fontId="0" fillId="0" borderId="0" applyAlignment="1" pivotButton="0" quotePrefix="0" xfId="0">
      <alignment horizontal="general" vertical="bottom"/>
    </xf>
    <xf numFmtId="0" fontId="6" fillId="7" borderId="0" applyAlignment="1" pivotButton="0" quotePrefix="0" xfId="0">
      <alignment horizontal="center" vertical="bottom"/>
    </xf>
    <xf numFmtId="0" fontId="7" fillId="8" borderId="0" applyAlignment="1" pivotButton="0" quotePrefix="0" xfId="0">
      <alignment horizontal="general" vertical="bottom"/>
    </xf>
    <xf numFmtId="0" fontId="8" fillId="8" borderId="0" applyAlignment="1" pivotButton="0" quotePrefix="0" xfId="0">
      <alignment horizontal="general" vertical="bottom"/>
    </xf>
    <xf numFmtId="0" fontId="0" fillId="8" borderId="0" applyAlignment="1" pivotButton="0" quotePrefix="0" xfId="0">
      <alignment horizontal="general" vertical="bottom"/>
    </xf>
    <xf numFmtId="0" fontId="9" fillId="9" borderId="0" applyAlignment="1" pivotButton="0" quotePrefix="0" xfId="0">
      <alignment horizontal="general" vertical="bottom"/>
    </xf>
    <xf numFmtId="0" fontId="10" fillId="10" borderId="0" applyAlignment="1" pivotButton="0" quotePrefix="0" xfId="0">
      <alignment horizontal="general" vertical="bottom"/>
    </xf>
    <xf numFmtId="0" fontId="0" fillId="0" borderId="0" applyAlignment="1" pivotButton="0" quotePrefix="0" xfId="0">
      <alignment horizontal="left" vertical="bottom"/>
    </xf>
    <xf numFmtId="0" fontId="11" fillId="11" borderId="1" applyAlignment="1" pivotButton="0" quotePrefix="0" xfId="0">
      <alignment horizontal="center" vertical="bottom"/>
    </xf>
    <xf numFmtId="0" fontId="0" fillId="0" borderId="2" applyAlignment="1" pivotButton="0" quotePrefix="0" xfId="0">
      <alignment horizontal="general" vertical="bottom"/>
    </xf>
    <xf numFmtId="0" fontId="0" fillId="0" borderId="22" pivotButton="0" quotePrefix="0" xfId="0"/>
    <xf numFmtId="0" fontId="0" fillId="0" borderId="1" pivotButton="0" quotePrefix="0" xfId="0"/>
    <xf numFmtId="0" fontId="0" fillId="0" borderId="3" applyAlignment="1" pivotButton="0" quotePrefix="0" xfId="0">
      <alignment horizontal="general" vertical="bottom"/>
    </xf>
    <xf numFmtId="0" fontId="12" fillId="7" borderId="4" applyAlignment="1" pivotButton="0" quotePrefix="0" xfId="0">
      <alignment horizontal="center" vertical="bottom"/>
    </xf>
    <xf numFmtId="0" fontId="12" fillId="7" borderId="5" applyAlignment="1" pivotButton="0" quotePrefix="0" xfId="0">
      <alignment horizontal="center" vertical="bottom"/>
    </xf>
    <xf numFmtId="0" fontId="12" fillId="11" borderId="5" applyAlignment="1" pivotButton="0" quotePrefix="0" xfId="0">
      <alignment horizontal="center" vertical="bottom"/>
    </xf>
    <xf numFmtId="0" fontId="12" fillId="12" borderId="5" applyAlignment="1" pivotButton="0" quotePrefix="0" xfId="0">
      <alignment horizontal="center" vertical="bottom"/>
    </xf>
    <xf numFmtId="0" fontId="12" fillId="13" borderId="6" applyAlignment="1" pivotButton="0" quotePrefix="0" xfId="0">
      <alignment horizontal="center" vertical="bottom"/>
    </xf>
    <xf numFmtId="164" fontId="0" fillId="0" borderId="7" applyAlignment="1" pivotButton="0" quotePrefix="0" xfId="0">
      <alignment horizontal="center" vertical="bottom"/>
    </xf>
    <xf numFmtId="0" fontId="0" fillId="0" borderId="8" applyAlignment="1" pivotButton="0" quotePrefix="0" xfId="0">
      <alignment horizontal="center" vertical="bottom"/>
    </xf>
    <xf numFmtId="3" fontId="0" fillId="0" borderId="8" applyAlignment="1" pivotButton="0" quotePrefix="0" xfId="0">
      <alignment horizontal="center" vertical="bottom"/>
    </xf>
    <xf numFmtId="4" fontId="0" fillId="0" borderId="8" applyAlignment="1" pivotButton="0" quotePrefix="0" xfId="0">
      <alignment horizontal="center" vertical="bottom"/>
    </xf>
    <xf numFmtId="165" fontId="0" fillId="0" borderId="8" applyAlignment="1" pivotButton="0" quotePrefix="0" xfId="0">
      <alignment horizontal="center" vertical="bottom"/>
    </xf>
    <xf numFmtId="0" fontId="0" fillId="0" borderId="9" applyAlignment="1" pivotButton="0" quotePrefix="0" xfId="0">
      <alignment horizontal="general" vertical="bottom"/>
    </xf>
    <xf numFmtId="164" fontId="0" fillId="0" borderId="10" applyAlignment="1" pivotButton="0" quotePrefix="0" xfId="0">
      <alignment horizontal="center" vertical="bottom"/>
    </xf>
    <xf numFmtId="0" fontId="0" fillId="0" borderId="11" applyAlignment="1" pivotButton="0" quotePrefix="0" xfId="0">
      <alignment horizontal="center" vertical="bottom"/>
    </xf>
    <xf numFmtId="3" fontId="0" fillId="0" borderId="11" applyAlignment="1" pivotButton="0" quotePrefix="0" xfId="0">
      <alignment horizontal="center" vertical="bottom"/>
    </xf>
    <xf numFmtId="4" fontId="0" fillId="0" borderId="11" applyAlignment="1" pivotButton="0" quotePrefix="0" xfId="0">
      <alignment horizontal="center" vertical="bottom"/>
    </xf>
    <xf numFmtId="165" fontId="0" fillId="0" borderId="11" applyAlignment="1" pivotButton="0" quotePrefix="0" xfId="0">
      <alignment horizontal="center" vertical="bottom"/>
    </xf>
    <xf numFmtId="0" fontId="0" fillId="0" borderId="12" applyAlignment="1" pivotButton="0" quotePrefix="0" xfId="0">
      <alignment horizontal="general" vertical="bottom"/>
    </xf>
    <xf numFmtId="164" fontId="0" fillId="0" borderId="13" applyAlignment="1" pivotButton="0" quotePrefix="0" xfId="0">
      <alignment horizontal="center" vertical="bottom"/>
    </xf>
    <xf numFmtId="0" fontId="0" fillId="0" borderId="14" applyAlignment="1" pivotButton="0" quotePrefix="0" xfId="0">
      <alignment horizontal="center" vertical="bottom"/>
    </xf>
    <xf numFmtId="3" fontId="0" fillId="0" borderId="14" applyAlignment="1" pivotButton="0" quotePrefix="0" xfId="0">
      <alignment horizontal="center" vertical="bottom"/>
    </xf>
    <xf numFmtId="4" fontId="0" fillId="0" borderId="14" applyAlignment="1" pivotButton="0" quotePrefix="0" xfId="0">
      <alignment horizontal="center" vertical="bottom"/>
    </xf>
    <xf numFmtId="165" fontId="0" fillId="0" borderId="14" applyAlignment="1" pivotButton="0" quotePrefix="0" xfId="0">
      <alignment horizontal="center" vertical="bottom"/>
    </xf>
    <xf numFmtId="0" fontId="0" fillId="0" borderId="15" applyAlignment="1" pivotButton="0" quotePrefix="0" xfId="0">
      <alignment horizontal="general" vertical="bottom"/>
    </xf>
    <xf numFmtId="0" fontId="13" fillId="8" borderId="0" applyAlignment="1" pivotButton="0" quotePrefix="0" xfId="0">
      <alignment horizontal="general" vertical="bottom"/>
    </xf>
    <xf numFmtId="0" fontId="13" fillId="9" borderId="0" applyAlignment="1" pivotButton="0" quotePrefix="0" xfId="0">
      <alignment horizontal="general" vertical="bottom"/>
    </xf>
    <xf numFmtId="0" fontId="13" fillId="10" borderId="0" applyAlignment="1" pivotButton="0" quotePrefix="0" xfId="0">
      <alignment horizontal="general" vertical="bottom"/>
    </xf>
    <xf numFmtId="0" fontId="13" fillId="8" borderId="0" applyAlignment="1" pivotButton="0" quotePrefix="0" xfId="0">
      <alignment horizontal="center" vertical="center"/>
    </xf>
    <xf numFmtId="0" fontId="0" fillId="4" borderId="0" applyAlignment="1" pivotButton="0" quotePrefix="0" xfId="0">
      <alignment horizontal="general" vertical="bottom"/>
    </xf>
    <xf numFmtId="0" fontId="13" fillId="9" borderId="0" applyAlignment="1" pivotButton="0" quotePrefix="0" xfId="0">
      <alignment horizontal="left" vertical="bottom"/>
    </xf>
    <xf numFmtId="0" fontId="13" fillId="10" borderId="0" applyAlignment="1" pivotButton="0" quotePrefix="0" xfId="0">
      <alignment horizontal="left" vertical="bottom"/>
    </xf>
    <xf numFmtId="0" fontId="11" fillId="11" borderId="2" applyAlignment="1" pivotButton="0" quotePrefix="0" xfId="0">
      <alignment horizontal="center" vertical="bottom"/>
    </xf>
    <xf numFmtId="0" fontId="11" fillId="12" borderId="2" applyAlignment="1" pivotButton="0" quotePrefix="0" xfId="0">
      <alignment horizontal="center" vertical="bottom"/>
    </xf>
    <xf numFmtId="0" fontId="11" fillId="7" borderId="2" applyAlignment="1" pivotButton="0" quotePrefix="0" xfId="0">
      <alignment horizontal="center" vertical="bottom"/>
    </xf>
    <xf numFmtId="0" fontId="12" fillId="13" borderId="5" applyAlignment="1" pivotButton="0" quotePrefix="0" xfId="0">
      <alignment horizontal="center" vertical="bottom"/>
    </xf>
    <xf numFmtId="0" fontId="7" fillId="14" borderId="16" applyAlignment="1" pivotButton="0" quotePrefix="0" xfId="0">
      <alignment horizontal="general" vertical="bottom"/>
    </xf>
    <xf numFmtId="3" fontId="0" fillId="0" borderId="16" applyAlignment="1" pivotButton="0" quotePrefix="0" xfId="0">
      <alignment horizontal="center" vertical="bottom"/>
    </xf>
    <xf numFmtId="4" fontId="0" fillId="0" borderId="16" applyAlignment="1" pivotButton="0" quotePrefix="0" xfId="0">
      <alignment horizontal="center" vertical="bottom"/>
    </xf>
    <xf numFmtId="3" fontId="7" fillId="0" borderId="16" applyAlignment="1" pivotButton="0" quotePrefix="0" xfId="0">
      <alignment horizontal="center" vertical="bottom"/>
    </xf>
    <xf numFmtId="4" fontId="7" fillId="0" borderId="16" applyAlignment="1" pivotButton="0" quotePrefix="0" xfId="0">
      <alignment horizontal="center" vertical="bottom"/>
    </xf>
    <xf numFmtId="0" fontId="7" fillId="0" borderId="17" applyAlignment="1" pivotButton="0" quotePrefix="0" xfId="0">
      <alignment horizontal="general" vertical="bottom"/>
    </xf>
    <xf numFmtId="3" fontId="0" fillId="0" borderId="17" applyAlignment="1" pivotButton="0" quotePrefix="0" xfId="0">
      <alignment horizontal="center" vertical="bottom"/>
    </xf>
    <xf numFmtId="4" fontId="0" fillId="0" borderId="17" applyAlignment="1" pivotButton="0" quotePrefix="0" xfId="0">
      <alignment horizontal="center" vertical="bottom"/>
    </xf>
    <xf numFmtId="3" fontId="7" fillId="0" borderId="17" applyAlignment="1" pivotButton="0" quotePrefix="0" xfId="0">
      <alignment horizontal="center" vertical="bottom"/>
    </xf>
    <xf numFmtId="4" fontId="7" fillId="0" borderId="17" applyAlignment="1" pivotButton="0" quotePrefix="0" xfId="0">
      <alignment horizontal="center" vertical="bottom"/>
    </xf>
    <xf numFmtId="0" fontId="7" fillId="14" borderId="17" applyAlignment="1" pivotButton="0" quotePrefix="0" xfId="0">
      <alignment horizontal="general" vertical="bottom"/>
    </xf>
    <xf numFmtId="3" fontId="0" fillId="14" borderId="17" applyAlignment="1" pivotButton="0" quotePrefix="0" xfId="0">
      <alignment horizontal="center" vertical="bottom"/>
    </xf>
    <xf numFmtId="4" fontId="0" fillId="14" borderId="17" applyAlignment="1" pivotButton="0" quotePrefix="0" xfId="0">
      <alignment horizontal="center" vertical="bottom"/>
    </xf>
    <xf numFmtId="3" fontId="7" fillId="14" borderId="17" applyAlignment="1" pivotButton="0" quotePrefix="0" xfId="0">
      <alignment horizontal="center" vertical="bottom"/>
    </xf>
    <xf numFmtId="4" fontId="7" fillId="14" borderId="17" applyAlignment="1" pivotButton="0" quotePrefix="0" xfId="0">
      <alignment horizontal="center" vertical="bottom"/>
    </xf>
    <xf numFmtId="0" fontId="7" fillId="0" borderId="18" applyAlignment="1" pivotButton="0" quotePrefix="0" xfId="0">
      <alignment horizontal="general" vertical="bottom"/>
    </xf>
    <xf numFmtId="3" fontId="0" fillId="0" borderId="18" applyAlignment="1" pivotButton="0" quotePrefix="0" xfId="0">
      <alignment horizontal="center" vertical="bottom"/>
    </xf>
    <xf numFmtId="4" fontId="0" fillId="0" borderId="18" applyAlignment="1" pivotButton="0" quotePrefix="0" xfId="0">
      <alignment horizontal="center" vertical="bottom"/>
    </xf>
    <xf numFmtId="3" fontId="7" fillId="0" borderId="18" applyAlignment="1" pivotButton="0" quotePrefix="0" xfId="0">
      <alignment horizontal="center" vertical="bottom"/>
    </xf>
    <xf numFmtId="4" fontId="7" fillId="0" borderId="18" applyAlignment="1" pivotButton="0" quotePrefix="0" xfId="0">
      <alignment horizontal="center" vertical="bottom"/>
    </xf>
    <xf numFmtId="0" fontId="11" fillId="7" borderId="19" applyAlignment="1" pivotButton="0" quotePrefix="0" xfId="0">
      <alignment horizontal="general" vertical="bottom"/>
    </xf>
    <xf numFmtId="3" fontId="11" fillId="7" borderId="20" applyAlignment="1" pivotButton="0" quotePrefix="0" xfId="0">
      <alignment horizontal="center" vertical="bottom"/>
    </xf>
    <xf numFmtId="4" fontId="11" fillId="7" borderId="20" applyAlignment="1" pivotButton="0" quotePrefix="0" xfId="0">
      <alignment horizontal="center" vertical="bottom"/>
    </xf>
    <xf numFmtId="3" fontId="11" fillId="7" borderId="21" applyAlignment="1" pivotButton="0" quotePrefix="0" xfId="0">
      <alignment horizontal="center" vertical="bottom"/>
    </xf>
    <xf numFmtId="0" fontId="6" fillId="11" borderId="0" applyAlignment="1" pivotButton="0" quotePrefix="0" xfId="0">
      <alignment horizontal="center" vertical="bottom"/>
    </xf>
    <xf numFmtId="0" fontId="14" fillId="8" borderId="0" applyAlignment="1" pivotButton="0" quotePrefix="0" xfId="0">
      <alignment horizontal="general" vertical="bottom"/>
    </xf>
    <xf numFmtId="0" fontId="15" fillId="15" borderId="0" applyAlignment="1" pivotButton="0" quotePrefix="0" xfId="0">
      <alignment horizontal="center" vertical="bottom"/>
    </xf>
    <xf numFmtId="0" fontId="16" fillId="9" borderId="0" applyAlignment="1" pivotButton="0" quotePrefix="0" xfId="0">
      <alignment horizontal="general" vertical="bottom"/>
    </xf>
    <xf numFmtId="0" fontId="9" fillId="0" borderId="0" applyAlignment="1" pivotButton="0" quotePrefix="0" xfId="0">
      <alignment horizontal="general" vertical="bottom"/>
    </xf>
    <xf numFmtId="0" fontId="17" fillId="3" borderId="0" applyAlignment="1" pivotButton="0" quotePrefix="0" xfId="0">
      <alignment horizontal="general" vertical="bottom"/>
    </xf>
    <xf numFmtId="0" fontId="12" fillId="11" borderId="7" applyAlignment="1" pivotButton="0" quotePrefix="0" xfId="0">
      <alignment horizontal="center" vertical="bottom"/>
    </xf>
    <xf numFmtId="0" fontId="12" fillId="11" borderId="8" applyAlignment="1" pivotButton="0" quotePrefix="0" xfId="0">
      <alignment horizontal="center" vertical="bottom"/>
    </xf>
    <xf numFmtId="0" fontId="12" fillId="11" borderId="9" applyAlignment="1" pivotButton="0" quotePrefix="0" xfId="0">
      <alignment horizontal="center" vertical="bottom"/>
    </xf>
    <xf numFmtId="166" fontId="0" fillId="0" borderId="11" applyAlignment="1" pivotButton="0" quotePrefix="0" xfId="0">
      <alignment horizontal="center" vertical="bottom"/>
    </xf>
    <xf numFmtId="166" fontId="0" fillId="0" borderId="14" applyAlignment="1" pivotButton="0" quotePrefix="0" xfId="0">
      <alignment horizontal="center" vertical="bottom"/>
    </xf>
    <xf numFmtId="0" fontId="11" fillId="11" borderId="22" applyAlignment="1" pivotButton="0" quotePrefix="0" xfId="0">
      <alignment horizontal="general" vertical="bottom"/>
    </xf>
    <xf numFmtId="0" fontId="0" fillId="11" borderId="22" applyAlignment="1" pivotButton="0" quotePrefix="0" xfId="0">
      <alignment horizontal="general" vertical="bottom"/>
    </xf>
    <xf numFmtId="3" fontId="11" fillId="11" borderId="22" applyAlignment="1" pivotButton="0" quotePrefix="0" xfId="0">
      <alignment horizontal="center" vertical="bottom"/>
    </xf>
    <xf numFmtId="4" fontId="11" fillId="11" borderId="22" applyAlignment="1" pivotButton="0" quotePrefix="0" xfId="0">
      <alignment horizontal="center" vertical="bottom"/>
    </xf>
    <xf numFmtId="0" fontId="7" fillId="0" borderId="0" applyAlignment="1" pivotButton="0" quotePrefix="0" xfId="0">
      <alignment horizontal="general" vertical="bottom"/>
    </xf>
    <xf numFmtId="3" fontId="7" fillId="0" borderId="0" applyAlignment="1" pivotButton="0" quotePrefix="0" xfId="0">
      <alignment horizontal="center" vertical="bottom"/>
    </xf>
    <xf numFmtId="0" fontId="6" fillId="12" borderId="0" applyAlignment="1" pivotButton="0" quotePrefix="0" xfId="0">
      <alignment horizontal="center" vertical="bottom"/>
    </xf>
    <xf numFmtId="0" fontId="18" fillId="10" borderId="0" applyAlignment="1" pivotButton="0" quotePrefix="0" xfId="0">
      <alignment horizontal="general" vertical="bottom"/>
    </xf>
    <xf numFmtId="0" fontId="10" fillId="0" borderId="0" applyAlignment="1" pivotButton="0" quotePrefix="0" xfId="0">
      <alignment horizontal="general" vertical="bottom"/>
    </xf>
    <xf numFmtId="0" fontId="12" fillId="12" borderId="7" applyAlignment="1" pivotButton="0" quotePrefix="0" xfId="0">
      <alignment horizontal="center" vertical="bottom"/>
    </xf>
    <xf numFmtId="0" fontId="12" fillId="12" borderId="8" applyAlignment="1" pivotButton="0" quotePrefix="0" xfId="0">
      <alignment horizontal="center" vertical="bottom"/>
    </xf>
    <xf numFmtId="0" fontId="12" fillId="12" borderId="9" applyAlignment="1" pivotButton="0" quotePrefix="0" xfId="0">
      <alignment horizontal="center" vertical="bottom"/>
    </xf>
    <xf numFmtId="0" fontId="11" fillId="12" borderId="22" applyAlignment="1" pivotButton="0" quotePrefix="0" xfId="0">
      <alignment horizontal="general" vertical="bottom"/>
    </xf>
    <xf numFmtId="0" fontId="0" fillId="12" borderId="22" applyAlignment="1" pivotButton="0" quotePrefix="0" xfId="0">
      <alignment horizontal="general" vertical="bottom"/>
    </xf>
    <xf numFmtId="3" fontId="11" fillId="12" borderId="22" applyAlignment="1" pivotButton="0" quotePrefix="0" xfId="0">
      <alignment horizontal="center" vertical="bottom"/>
    </xf>
    <xf numFmtId="4" fontId="11" fillId="12" borderId="22" applyAlignment="1" pivotButton="0" quotePrefix="0" xfId="0">
      <alignment horizontal="center" vertical="bottom"/>
    </xf>
  </cellXfs>
  <cellStyles count="11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  <cellStyle name="cf1" xfId="6"/>
    <cellStyle name="cf2" xfId="7"/>
    <cellStyle name="cf3" xfId="8"/>
    <cellStyle name="cf4" xfId="9"/>
    <cellStyle name="cf5" xfId="10"/>
  </cellStyles>
  <dxfs count="5">
    <dxf>
      <font>
        <name val="Aptos Narrow"/>
        <family val="0"/>
        <color rgb="FFC62828"/>
        <sz val="11"/>
      </font>
      <numFmt numFmtId="164" formatCode="General"/>
      <fill>
        <patternFill>
          <bgColor rgb="FFFCE4EC"/>
        </patternFill>
      </fill>
    </dxf>
    <dxf>
      <font>
        <name val="Aptos Narrow"/>
        <family val="0"/>
        <color rgb="FFCC0000"/>
        <sz val="11"/>
      </font>
      <numFmt numFmtId="164" formatCode="General"/>
      <fill>
        <patternFill>
          <bgColor rgb="FFFFCCCC"/>
        </patternFill>
      </fill>
    </dxf>
    <dxf>
      <font>
        <name val="Aptos Narrow"/>
        <family val="0"/>
        <color rgb="FF000000"/>
        <sz val="11"/>
      </font>
      <numFmt numFmtId="164" formatCode="General"/>
      <fill>
        <patternFill>
          <bgColor rgb="FFFFF2E6"/>
        </patternFill>
      </fill>
    </dxf>
    <dxf>
      <font>
        <name val="Aptos Narrow"/>
        <family val="0"/>
        <color rgb="FF000000"/>
        <sz val="11"/>
      </font>
      <numFmt numFmtId="164" formatCode="General"/>
      <fill>
        <patternFill>
          <bgColor rgb="FFFFFFFF"/>
        </patternFill>
      </fill>
    </dxf>
    <dxf>
      <font>
        <name val="Aptos Narrow"/>
        <family val="0"/>
        <color rgb="FF000000"/>
        <sz val="11"/>
      </font>
      <numFmt numFmtId="164" formatCode="General"/>
      <fill>
        <patternFill>
          <bgColor rgb="FFE8F5E9"/>
        </patternFill>
      </fill>
    </dxf>
  </dxf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548235"/>
      <rgbColor rgb="FF800080"/>
      <rgbColor rgb="FF008080"/>
      <rgbColor rgb="FFFBE5D6"/>
      <rgbColor rgb="FF7F7F7F"/>
      <rgbColor rgb="FF9999FF"/>
      <rgbColor rgb="FF993366"/>
      <rgbColor rgb="FFFFFFCC"/>
      <rgbColor rgb="FFE8F5E9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6E4F0"/>
      <rgbColor rgb="FFE2EFDA"/>
      <rgbColor rgb="FFFFF2E6"/>
      <rgbColor rgb="FFF2F2F2"/>
      <rgbColor rgb="FFFCE4EC"/>
      <rgbColor rgb="FFCC99FF"/>
      <rgbColor rgb="FFFFCCCC"/>
      <rgbColor rgb="FF3366FF"/>
      <rgbColor rgb="FF33CCCC"/>
      <rgbColor rgb="FF99CC00"/>
      <rgbColor rgb="FFFFCC00"/>
      <rgbColor rgb="FFFF9900"/>
      <rgbColor rgb="FFC55A11"/>
      <rgbColor rgb="FF666699"/>
      <rgbColor rgb="FF969696"/>
      <rgbColor rgb="FF003366"/>
      <rgbColor rgb="FF339966"/>
      <rgbColor rgb="FF003300"/>
      <rgbColor rgb="FF333300"/>
      <rgbColor rgb="FFC62828"/>
      <rgbColor rgb="FF993366"/>
      <rgbColor rgb="FF2F5496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F23"/>
  <sheetViews>
    <sheetView workbookViewId="0">
      <selection activeCell="A1" sqref="A1"/>
    </sheetView>
  </sheetViews>
  <sheetFormatPr baseColWidth="8" defaultRowHeight="15"/>
  <cols>
    <col width="18" customWidth="1" style="100" min="1" max="1"/>
    <col width="18" customWidth="1" style="100" min="2" max="2"/>
    <col width="18" customWidth="1" style="100" min="3" max="3"/>
    <col width="18" customWidth="1" style="100" min="4" max="4"/>
    <col width="18" customWidth="1" style="100" min="5" max="5"/>
    <col width="18" customWidth="1" style="100" min="6" max="6"/>
  </cols>
  <sheetData>
    <row r="1" ht="36" customHeight="1" s="100">
      <c r="A1" s="101" t="inlineStr">
        <is>
          <t>tbex</t>
        </is>
      </c>
    </row>
    <row r="2" ht="36" customHeight="1" s="100"/>
    <row r="3" ht="28" customHeight="1" s="100">
      <c r="A3" s="102" t="inlineStr">
        <is>
          <t>VERSION DÉMO  ·  APERÇU GRATUIT</t>
        </is>
      </c>
    </row>
    <row r="4" ht="18" customHeight="1" s="100"/>
    <row r="5" ht="36" customHeight="1" s="100">
      <c r="A5" s="103" t="inlineStr">
        <is>
          <t>Suivi des livraisons</t>
        </is>
      </c>
    </row>
    <row r="6" ht="12" customHeight="1" s="100"/>
    <row r="7">
      <c r="A7" s="104" t="inlineStr">
        <is>
          <t>Vous avez sous les yeux la VERSION DÉMO de notre tableau « Suivi des livraisons ».
Cette version vous permet de découvrir la structure, les onglets, les formules et la mise en page.
Les données ont été anonymisées et limitées : noms remplacés par 'Salarié 01', 'Enfant 01', etc.
⚠ Cette version est verrouillée en lecture seule.
➤ Pour acheter la version COMPLÈTE et débloquer toutes les fonctionnalités :</t>
        </is>
      </c>
    </row>
    <row r="8"/>
    <row r="9"/>
    <row r="10"/>
    <row r="11"/>
    <row r="12"/>
    <row r="13" ht="12" customHeight="1" s="100"/>
    <row r="14" ht="50" customHeight="1" s="100">
      <c r="A14" s="105" t="inlineStr">
        <is>
          <t>25 €</t>
        </is>
      </c>
    </row>
    <row r="15" ht="26" customHeight="1" s="100">
      <c r="A15" s="106" t="inlineStr">
        <is>
          <t>👉  tbex.fr  ·  contact@tbex.fr</t>
        </is>
      </c>
    </row>
    <row r="16" ht="18" customHeight="1" s="100"/>
    <row r="17" ht="22" customHeight="1" s="100">
      <c r="A17" s="107" t="inlineStr">
        <is>
          <t>✓ Dans la version complète :</t>
        </is>
      </c>
    </row>
    <row r="18" ht="18" customHeight="1" s="100">
      <c r="A18" s="108" t="inlineStr">
        <is>
          <t>• Suivi quotidien sur l'année complète (12 mois pré-paramétrés)</t>
        </is>
      </c>
    </row>
    <row r="19" ht="18" customHeight="1" s="100">
      <c r="A19" s="108" t="inlineStr">
        <is>
          <t>• Synthèse mensuelle automatique (totaux, moyennes, alertes)</t>
        </is>
      </c>
    </row>
    <row r="20" ht="18" customHeight="1" s="100">
      <c r="A20" s="108" t="inlineStr">
        <is>
          <t>• Fiches fournisseurs prêtes à imprimer (récapitulatif annuel)</t>
        </is>
      </c>
    </row>
    <row r="21" ht="18" customHeight="1" s="100">
      <c r="A21" s="108" t="inlineStr">
        <is>
          <t>• Détection automatique des écarts vs budget prévisionnel</t>
        </is>
      </c>
    </row>
    <row r="22" ht="18" customHeight="1" s="100">
      <c r="A22" s="108" t="inlineStr">
        <is>
          <t>• Catégories personnalisables (alimentation, fournitures, entretien)</t>
        </is>
      </c>
    </row>
    <row r="23" ht="18" customHeight="1" s="100">
      <c r="A23" s="108" t="inlineStr">
        <is>
          <t>• Support inclus 30 jours après l'achat</t>
        </is>
      </c>
    </row>
  </sheetData>
  <sheetProtection selectLockedCells="0" selectUnlockedCells="0" sheet="1" objects="0" insertRows="1" insertHyperlinks="1" autoFilter="1" scenarios="0" formatColumns="1" deleteColumns="1" insertColumns="1" pivotTables="1" deleteRows="1" formatCells="1" formatRows="1" sort="1" password="D6AB"/>
  <mergeCells count="13">
    <mergeCell ref="A19:F19"/>
    <mergeCell ref="A14:F14"/>
    <mergeCell ref="A5:F5"/>
    <mergeCell ref="A23:F23"/>
    <mergeCell ref="A1:F2"/>
    <mergeCell ref="A15:F15"/>
    <mergeCell ref="A22:F22"/>
    <mergeCell ref="A17:F17"/>
    <mergeCell ref="A18:F18"/>
    <mergeCell ref="A3:F3"/>
    <mergeCell ref="A21:F21"/>
    <mergeCell ref="A20:F20"/>
    <mergeCell ref="A7:F12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 filterMode="0">
    <outlinePr summaryBelow="1" summaryRight="1"/>
    <pageSetUpPr fitToPage="0"/>
  </sheetPr>
  <dimension ref="A1:I371"/>
  <sheetViews>
    <sheetView showFormulas="0" showGridLines="1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9140625" defaultRowHeight="14.4" zeroHeight="0" outlineLevelRow="0"/>
  <cols>
    <col width="12.86" customWidth="1" style="109" min="1" max="1"/>
    <col width="10.71" customWidth="1" style="109" min="2" max="2"/>
    <col width="10.03" customWidth="1" style="109" min="3" max="3"/>
    <col width="12.17" customWidth="1" style="109" min="4" max="4"/>
    <col width="12.86" customWidth="1" style="109" min="5" max="5"/>
    <col width="11.4" customWidth="1" style="109" min="6" max="6"/>
    <col width="16.37" customWidth="1" style="109" min="7" max="7"/>
    <col width="12.86" customWidth="1" style="109" min="8" max="8"/>
    <col width="21.43" customWidth="1" style="109" min="9" max="9"/>
    <col width="8.91" customWidth="1" style="109" min="10" max="16384"/>
  </cols>
  <sheetData>
    <row r="1" ht="19.7" customHeight="1" s="100">
      <c r="A1" s="110" t="inlineStr">
        <is>
          <t>SUIVI DES LIVRAISONS - VOTRE STRUCTURE</t>
        </is>
      </c>
    </row>
    <row r="2" ht="13.8" customHeight="1" s="100">
      <c r="A2" s="111" t="inlineStr">
        <is>
          <t>Année :</t>
        </is>
      </c>
      <c r="B2" s="112" t="n">
        <v>2026</v>
      </c>
      <c r="C2" s="113" t="n"/>
      <c r="D2" s="114" t="inlineStr">
        <is>
          <t>Fournisseur Pain :</t>
        </is>
      </c>
      <c r="E2" s="109" t="inlineStr">
        <is>
          <t>Fournisseur A</t>
        </is>
      </c>
      <c r="G2" s="115" t="inlineStr">
        <is>
          <t>Fournisseur Déjeuner :</t>
        </is>
      </c>
      <c r="H2" s="109" t="inlineStr">
        <is>
          <t>Fournisseur B</t>
        </is>
      </c>
    </row>
    <row r="3" ht="13.8" customHeight="1" s="100">
      <c r="A3" s="111" t="inlineStr">
        <is>
          <t>Nom du Centre :</t>
        </is>
      </c>
      <c r="B3" s="109" t="inlineStr">
        <is>
          <t>Votre structure</t>
        </is>
      </c>
      <c r="D3" s="114" t="inlineStr">
        <is>
          <t>Tél. Pain :</t>
        </is>
      </c>
      <c r="E3" s="116" t="inlineStr">
        <is>
          <t>0639 00 00 01</t>
        </is>
      </c>
      <c r="G3" s="115" t="inlineStr">
        <is>
          <t>Tél. Déjeuner :</t>
        </is>
      </c>
      <c r="H3" s="116" t="inlineStr">
        <is>
          <t>0639 00 00 02</t>
        </is>
      </c>
    </row>
    <row r="4" ht="13.8" customHeight="1" s="100"/>
    <row r="5" ht="15.6" customHeight="1" s="100">
      <c r="A5" s="117" t="inlineStr">
        <is>
          <t>PAIN</t>
        </is>
      </c>
      <c r="B5" s="118" t="n"/>
      <c r="C5" s="118" t="n"/>
      <c r="D5" s="119" t="n"/>
      <c r="E5" s="120" t="n"/>
      <c r="F5" s="118" t="n"/>
      <c r="G5" s="119" t="n"/>
      <c r="H5" s="120" t="n"/>
      <c r="I5" s="121" t="n"/>
    </row>
    <row r="6" ht="13.8" customHeight="1" s="100">
      <c r="A6" s="122" t="inlineStr">
        <is>
          <t>Date</t>
        </is>
      </c>
      <c r="B6" s="123" t="inlineStr">
        <is>
          <t>Jour</t>
        </is>
      </c>
      <c r="C6" s="124" t="inlineStr">
        <is>
          <t>Quantité</t>
        </is>
      </c>
      <c r="D6" s="124" t="inlineStr">
        <is>
          <t>Prix Unitaire</t>
        </is>
      </c>
      <c r="E6" s="124" t="inlineStr">
        <is>
          <t>Montant</t>
        </is>
      </c>
      <c r="F6" s="125" t="inlineStr">
        <is>
          <t>Quantité</t>
        </is>
      </c>
      <c r="G6" s="125" t="inlineStr">
        <is>
          <t>Prix Unitaire</t>
        </is>
      </c>
      <c r="H6" s="125" t="inlineStr">
        <is>
          <t>Montant</t>
        </is>
      </c>
      <c r="I6" s="126" t="inlineStr">
        <is>
          <t>Observations</t>
        </is>
      </c>
    </row>
    <row r="7" ht="14.4" customHeight="1" s="100">
      <c r="A7" s="127" t="n">
        <v>46022</v>
      </c>
      <c r="B7" s="128">
        <f>TEXT(A7,"jjjj")</f>
        <v/>
      </c>
      <c r="C7" s="129" t="n"/>
      <c r="D7" s="130" t="n"/>
      <c r="E7" s="131">
        <f>IF(AND(C7&lt;&gt;"",D7&lt;&gt;""),C7*D7,0)</f>
        <v/>
      </c>
      <c r="F7" s="129" t="n"/>
      <c r="G7" s="130" t="n"/>
      <c r="H7" s="131">
        <f>IF(AND(F7&lt;&gt;"",G7&lt;&gt;""),F7*G7,0)</f>
        <v/>
      </c>
      <c r="I7" s="132" t="n"/>
    </row>
    <row r="8" ht="14.4" customHeight="1" s="100">
      <c r="A8" s="133" t="n">
        <v>46023</v>
      </c>
      <c r="B8" s="134">
        <f>TEXT(A8,"jjjj")</f>
        <v/>
      </c>
      <c r="C8" s="135" t="n"/>
      <c r="D8" s="136" t="n"/>
      <c r="E8" s="137">
        <f>IF(AND(C8&lt;&gt;"",D8&lt;&gt;""),C8*D8,0)</f>
        <v/>
      </c>
      <c r="F8" s="135" t="n"/>
      <c r="G8" s="136" t="n"/>
      <c r="H8" s="137">
        <f>IF(AND(F8&lt;&gt;"",G8&lt;&gt;""),F8*G8,0)</f>
        <v/>
      </c>
      <c r="I8" s="138" t="n"/>
    </row>
    <row r="9" ht="14.4" customHeight="1" s="100">
      <c r="A9" s="133" t="n">
        <v>46024</v>
      </c>
      <c r="B9" s="134">
        <f>TEXT(A9,"jjjj")</f>
        <v/>
      </c>
      <c r="C9" s="135" t="n"/>
      <c r="D9" s="136" t="n"/>
      <c r="E9" s="137">
        <f>IF(AND(C9&lt;&gt;"",D9&lt;&gt;""),C9*D9,0)</f>
        <v/>
      </c>
      <c r="F9" s="135" t="n"/>
      <c r="G9" s="136" t="n"/>
      <c r="H9" s="137">
        <f>IF(AND(F9&lt;&gt;"",G9&lt;&gt;""),F9*G9,0)</f>
        <v/>
      </c>
      <c r="I9" s="138" t="n"/>
    </row>
    <row r="10" ht="14.4" customHeight="1" s="100">
      <c r="A10" s="133" t="n">
        <v>46025</v>
      </c>
      <c r="B10" s="134">
        <f>TEXT(A10,"jjjj")</f>
        <v/>
      </c>
      <c r="C10" s="135" t="n"/>
      <c r="D10" s="136" t="n"/>
      <c r="E10" s="137">
        <f>IF(AND(C10&lt;&gt;"",D10&lt;&gt;""),C10*D10,0)</f>
        <v/>
      </c>
      <c r="F10" s="135" t="n"/>
      <c r="G10" s="136" t="n"/>
      <c r="H10" s="137">
        <f>IF(AND(F10&lt;&gt;"",G10&lt;&gt;""),F10*G10,0)</f>
        <v/>
      </c>
      <c r="I10" s="138" t="n"/>
    </row>
    <row r="11" ht="14.4" customHeight="1" s="100">
      <c r="A11" s="133" t="n">
        <v>46026</v>
      </c>
      <c r="B11" s="134">
        <f>TEXT(A11,"jjjj")</f>
        <v/>
      </c>
      <c r="C11" s="135" t="n"/>
      <c r="D11" s="136" t="n"/>
      <c r="E11" s="137">
        <f>IF(AND(C11&lt;&gt;"",D11&lt;&gt;""),C11*D11,0)</f>
        <v/>
      </c>
      <c r="F11" s="135" t="n"/>
      <c r="G11" s="136" t="n"/>
      <c r="H11" s="137">
        <f>IF(AND(F11&lt;&gt;"",G11&lt;&gt;""),F11*G11,0)</f>
        <v/>
      </c>
      <c r="I11" s="138" t="n"/>
    </row>
    <row r="12" ht="14.4" customHeight="1" s="100">
      <c r="A12" s="133" t="n">
        <v>46027</v>
      </c>
      <c r="B12" s="134">
        <f>TEXT(A12,"jjjj")</f>
        <v/>
      </c>
      <c r="C12" s="135" t="n"/>
      <c r="D12" s="136" t="n"/>
      <c r="E12" s="137">
        <f>IF(AND(C12&lt;&gt;"",D12&lt;&gt;""),C12*D12,0)</f>
        <v/>
      </c>
      <c r="F12" s="135" t="n"/>
      <c r="G12" s="136" t="n"/>
      <c r="H12" s="137">
        <f>IF(AND(F12&lt;&gt;"",G12&lt;&gt;""),F12*G12,0)</f>
        <v/>
      </c>
      <c r="I12" s="138" t="n"/>
    </row>
    <row r="13" ht="14.4" customHeight="1" s="100">
      <c r="A13" s="133" t="n">
        <v>46028</v>
      </c>
      <c r="B13" s="134">
        <f>TEXT(A13,"jjjj")</f>
        <v/>
      </c>
      <c r="C13" s="135" t="n"/>
      <c r="D13" s="136" t="n"/>
      <c r="E13" s="137">
        <f>IF(AND(C13&lt;&gt;"",D13&lt;&gt;""),C13*D13,0)</f>
        <v/>
      </c>
      <c r="F13" s="135" t="n"/>
      <c r="G13" s="136" t="n"/>
      <c r="H13" s="137">
        <f>IF(AND(F13&lt;&gt;"",G13&lt;&gt;""),F13*G13,0)</f>
        <v/>
      </c>
      <c r="I13" s="138" t="n"/>
    </row>
    <row r="14" ht="14.4" customHeight="1" s="100">
      <c r="A14" s="133" t="n">
        <v>46029</v>
      </c>
      <c r="B14" s="134">
        <f>TEXT(A14,"jjjj")</f>
        <v/>
      </c>
      <c r="C14" s="135" t="n"/>
      <c r="D14" s="136" t="n"/>
      <c r="E14" s="137">
        <f>IF(AND(C14&lt;&gt;"",D14&lt;&gt;""),C14*D14,0)</f>
        <v/>
      </c>
      <c r="F14" s="135" t="n"/>
      <c r="G14" s="136" t="n"/>
      <c r="H14" s="137">
        <f>IF(AND(F14&lt;&gt;"",G14&lt;&gt;""),F14*G14,0)</f>
        <v/>
      </c>
      <c r="I14" s="138" t="n"/>
    </row>
    <row r="15" ht="14.4" customHeight="1" s="100">
      <c r="A15" s="133" t="n">
        <v>46030</v>
      </c>
      <c r="B15" s="134">
        <f>TEXT(A15,"jjjj")</f>
        <v/>
      </c>
      <c r="C15" s="135" t="n"/>
      <c r="D15" s="136" t="n"/>
      <c r="E15" s="137">
        <f>IF(AND(C15&lt;&gt;"",D15&lt;&gt;""),C15*D15,0)</f>
        <v/>
      </c>
      <c r="F15" s="135" t="n"/>
      <c r="G15" s="136" t="n"/>
      <c r="H15" s="137">
        <f>IF(AND(F15&lt;&gt;"",G15&lt;&gt;""),F15*G15,0)</f>
        <v/>
      </c>
      <c r="I15" s="138" t="n"/>
    </row>
    <row r="16" ht="14.4" customHeight="1" s="100">
      <c r="A16" s="133" t="n">
        <v>46031</v>
      </c>
      <c r="B16" s="134">
        <f>TEXT(A16,"jjjj")</f>
        <v/>
      </c>
      <c r="C16" s="135" t="n"/>
      <c r="D16" s="136" t="n"/>
      <c r="E16" s="137">
        <f>IF(AND(C16&lt;&gt;"",D16&lt;&gt;""),C16*D16,0)</f>
        <v/>
      </c>
      <c r="F16" s="135" t="n"/>
      <c r="G16" s="136" t="n"/>
      <c r="H16" s="137">
        <f>IF(AND(F16&lt;&gt;"",G16&lt;&gt;""),F16*G16,0)</f>
        <v/>
      </c>
      <c r="I16" s="138" t="n"/>
    </row>
    <row r="17" ht="14.4" customHeight="1" s="100">
      <c r="A17" s="133" t="n">
        <v>46032</v>
      </c>
      <c r="B17" s="134">
        <f>TEXT(A17,"jjjj")</f>
        <v/>
      </c>
      <c r="C17" s="135" t="n"/>
      <c r="D17" s="136" t="n"/>
      <c r="E17" s="137">
        <f>IF(AND(C17&lt;&gt;"",D17&lt;&gt;""),C17*D17,0)</f>
        <v/>
      </c>
      <c r="F17" s="135" t="n"/>
      <c r="G17" s="136" t="n"/>
      <c r="H17" s="137">
        <f>IF(AND(F17&lt;&gt;"",G17&lt;&gt;""),F17*G17,0)</f>
        <v/>
      </c>
      <c r="I17" s="138" t="n"/>
    </row>
    <row r="18" ht="14.4" customHeight="1" s="100">
      <c r="A18" s="133" t="n">
        <v>46033</v>
      </c>
      <c r="B18" s="134">
        <f>TEXT(A18,"jjjj")</f>
        <v/>
      </c>
      <c r="C18" s="135" t="n"/>
      <c r="D18" s="136" t="n"/>
      <c r="E18" s="137">
        <f>IF(AND(C18&lt;&gt;"",D18&lt;&gt;""),C18*D18,0)</f>
        <v/>
      </c>
      <c r="F18" s="135" t="n"/>
      <c r="G18" s="136" t="n"/>
      <c r="H18" s="137">
        <f>IF(AND(F18&lt;&gt;"",G18&lt;&gt;""),F18*G18,0)</f>
        <v/>
      </c>
      <c r="I18" s="138" t="n"/>
    </row>
    <row r="19" ht="14.4" customHeight="1" s="100">
      <c r="A19" s="133" t="n">
        <v>46034</v>
      </c>
      <c r="B19" s="134">
        <f>TEXT(A19,"jjjj")</f>
        <v/>
      </c>
      <c r="C19" s="135" t="n"/>
      <c r="D19" s="136" t="n"/>
      <c r="E19" s="137">
        <f>IF(AND(C19&lt;&gt;"",D19&lt;&gt;""),C19*D19,0)</f>
        <v/>
      </c>
      <c r="F19" s="135" t="n">
        <v>50</v>
      </c>
      <c r="G19" s="136" t="n">
        <v>5.5</v>
      </c>
      <c r="H19" s="137">
        <f>IF(AND(F19&lt;&gt;"",G19&lt;&gt;""),F19*G19,0)</f>
        <v/>
      </c>
      <c r="I19" s="138" t="n"/>
    </row>
    <row r="20" ht="14.4" customHeight="1" s="100">
      <c r="A20" s="133" t="n">
        <v>46035</v>
      </c>
      <c r="B20" s="134">
        <f>TEXT(A20,"jjjj")</f>
        <v/>
      </c>
      <c r="C20" s="135" t="n"/>
      <c r="D20" s="136" t="n"/>
      <c r="E20" s="137">
        <f>IF(AND(C20&lt;&gt;"",D20&lt;&gt;""),C20*D20,0)</f>
        <v/>
      </c>
      <c r="F20" s="135" t="n">
        <v>50</v>
      </c>
      <c r="G20" s="136" t="n">
        <v>5.5</v>
      </c>
      <c r="H20" s="137">
        <f>IF(AND(F20&lt;&gt;"",G20&lt;&gt;""),F20*G20,0)</f>
        <v/>
      </c>
      <c r="I20" s="138" t="n"/>
    </row>
    <row r="21" ht="14.4" customHeight="1" s="100">
      <c r="A21" s="133" t="n">
        <v>46036</v>
      </c>
      <c r="B21" s="134">
        <f>TEXT(A21,"jjjj")</f>
        <v/>
      </c>
      <c r="C21" s="135" t="n"/>
      <c r="D21" s="136" t="n"/>
      <c r="E21" s="137">
        <f>IF(AND(C21&lt;&gt;"",D21&lt;&gt;""),C21*D21,0)</f>
        <v/>
      </c>
      <c r="F21" s="135" t="n">
        <v>50</v>
      </c>
      <c r="G21" s="136" t="n">
        <v>5.5</v>
      </c>
      <c r="H21" s="137">
        <f>IF(AND(F21&lt;&gt;"",G21&lt;&gt;""),F21*G21,0)</f>
        <v/>
      </c>
      <c r="I21" s="138" t="n"/>
    </row>
    <row r="22" ht="14.4" customHeight="1" s="100">
      <c r="A22" s="133" t="n">
        <v>46037</v>
      </c>
      <c r="B22" s="134">
        <f>TEXT(A22,"jjjj")</f>
        <v/>
      </c>
      <c r="C22" s="135" t="n"/>
      <c r="D22" s="136" t="n"/>
      <c r="E22" s="137">
        <f>IF(AND(C22&lt;&gt;"",D22&lt;&gt;""),C22*D22,0)</f>
        <v/>
      </c>
      <c r="F22" s="135" t="n">
        <v>50</v>
      </c>
      <c r="G22" s="136" t="n">
        <v>5.5</v>
      </c>
      <c r="H22" s="137">
        <f>IF(AND(F22&lt;&gt;"",G22&lt;&gt;""),F22*G22,0)</f>
        <v/>
      </c>
      <c r="I22" s="138" t="n"/>
    </row>
    <row r="23" ht="14.4" customHeight="1" s="100">
      <c r="A23" s="133" t="n">
        <v>46038</v>
      </c>
      <c r="B23" s="134">
        <f>TEXT(A23,"jjjj")</f>
        <v/>
      </c>
      <c r="C23" s="135" t="n"/>
      <c r="D23" s="136" t="n"/>
      <c r="E23" s="137">
        <f>IF(AND(C23&lt;&gt;"",D23&lt;&gt;""),C23*D23,0)</f>
        <v/>
      </c>
      <c r="F23" s="135" t="n"/>
      <c r="G23" s="136" t="n"/>
      <c r="H23" s="137">
        <f>IF(AND(F23&lt;&gt;"",G23&lt;&gt;""),F23*G23,0)</f>
        <v/>
      </c>
      <c r="I23" s="138" t="n"/>
    </row>
    <row r="24" ht="14.4" customHeight="1" s="100">
      <c r="A24" s="133" t="n">
        <v>46039</v>
      </c>
      <c r="B24" s="134">
        <f>TEXT(A24,"jjjj")</f>
        <v/>
      </c>
      <c r="C24" s="135" t="n"/>
      <c r="D24" s="136" t="n"/>
      <c r="E24" s="137">
        <f>IF(AND(C24&lt;&gt;"",D24&lt;&gt;""),C24*D24,0)</f>
        <v/>
      </c>
      <c r="F24" s="135" t="n"/>
      <c r="G24" s="136" t="n"/>
      <c r="H24" s="137">
        <f>IF(AND(F24&lt;&gt;"",G24&lt;&gt;""),F24*G24,0)</f>
        <v/>
      </c>
      <c r="I24" s="138" t="n"/>
    </row>
    <row r="25" ht="14.4" customHeight="1" s="100">
      <c r="A25" s="133" t="n">
        <v>46040</v>
      </c>
      <c r="B25" s="134">
        <f>TEXT(A25,"jjjj")</f>
        <v/>
      </c>
      <c r="C25" s="135" t="n"/>
      <c r="D25" s="136" t="n"/>
      <c r="E25" s="137">
        <f>IF(AND(C25&lt;&gt;"",D25&lt;&gt;""),C25*D25,0)</f>
        <v/>
      </c>
      <c r="F25" s="135" t="n"/>
      <c r="G25" s="136" t="n"/>
      <c r="H25" s="137">
        <f>IF(AND(F25&lt;&gt;"",G25&lt;&gt;""),F25*G25,0)</f>
        <v/>
      </c>
      <c r="I25" s="138" t="n"/>
    </row>
    <row r="26" ht="14.4" customHeight="1" s="100">
      <c r="A26" s="133" t="n">
        <v>46041</v>
      </c>
      <c r="B26" s="134">
        <f>TEXT(A26,"jjjj")</f>
        <v/>
      </c>
      <c r="C26" s="135" t="n"/>
      <c r="D26" s="136" t="n"/>
      <c r="E26" s="137">
        <f>IF(AND(C26&lt;&gt;"",D26&lt;&gt;""),C26*D26,0)</f>
        <v/>
      </c>
      <c r="F26" s="135" t="n">
        <v>50</v>
      </c>
      <c r="G26" s="136" t="n">
        <v>5.5</v>
      </c>
      <c r="H26" s="137">
        <f>IF(AND(F26&lt;&gt;"",G26&lt;&gt;""),F26*G26,0)</f>
        <v/>
      </c>
      <c r="I26" s="138" t="n"/>
    </row>
    <row r="27" ht="14.4" customHeight="1" s="100">
      <c r="A27" s="133" t="n">
        <v>46042</v>
      </c>
      <c r="B27" s="134">
        <f>TEXT(A27,"jjjj")</f>
        <v/>
      </c>
      <c r="C27" s="135" t="n"/>
      <c r="D27" s="136" t="n"/>
      <c r="E27" s="137">
        <f>IF(AND(C27&lt;&gt;"",D27&lt;&gt;""),C27*D27,0)</f>
        <v/>
      </c>
      <c r="F27" s="135" t="n">
        <v>50</v>
      </c>
      <c r="G27" s="136" t="n">
        <v>5.5</v>
      </c>
      <c r="H27" s="137">
        <f>IF(AND(F27&lt;&gt;"",G27&lt;&gt;""),F27*G27,0)</f>
        <v/>
      </c>
      <c r="I27" s="138" t="n"/>
    </row>
    <row r="28" ht="14.4" customHeight="1" s="100">
      <c r="A28" s="133" t="n">
        <v>46043</v>
      </c>
      <c r="B28" s="134">
        <f>TEXT(A28,"jjjj")</f>
        <v/>
      </c>
      <c r="C28" s="135" t="n"/>
      <c r="D28" s="136" t="n"/>
      <c r="E28" s="137">
        <f>IF(AND(C28&lt;&gt;"",D28&lt;&gt;""),C28*D28,0)</f>
        <v/>
      </c>
      <c r="F28" s="135" t="n">
        <v>50</v>
      </c>
      <c r="G28" s="136" t="n">
        <v>5.5</v>
      </c>
      <c r="H28" s="137">
        <f>IF(AND(F28&lt;&gt;"",G28&lt;&gt;""),F28*G28,0)</f>
        <v/>
      </c>
      <c r="I28" s="138" t="n"/>
    </row>
    <row r="29" ht="14.4" customHeight="1" s="100">
      <c r="A29" s="133" t="n">
        <v>46044</v>
      </c>
      <c r="B29" s="134">
        <f>TEXT(A29,"jjjj")</f>
        <v/>
      </c>
      <c r="C29" s="135" t="n"/>
      <c r="D29" s="136" t="n"/>
      <c r="E29" s="137">
        <f>IF(AND(C29&lt;&gt;"",D29&lt;&gt;""),C29*D29,0)</f>
        <v/>
      </c>
      <c r="F29" s="135" t="n">
        <v>50</v>
      </c>
      <c r="G29" s="136" t="n">
        <v>5.5</v>
      </c>
      <c r="H29" s="137">
        <f>IF(AND(F29&lt;&gt;"",G29&lt;&gt;""),F29*G29,0)</f>
        <v/>
      </c>
      <c r="I29" s="138" t="n"/>
    </row>
    <row r="30" ht="14.4" customHeight="1" s="100">
      <c r="A30" s="133" t="n">
        <v>46045</v>
      </c>
      <c r="B30" s="134">
        <f>TEXT(A30,"jjjj")</f>
        <v/>
      </c>
      <c r="C30" s="135" t="n"/>
      <c r="D30" s="136" t="n"/>
      <c r="E30" s="137">
        <f>IF(AND(C30&lt;&gt;"",D30&lt;&gt;""),C30*D30,0)</f>
        <v/>
      </c>
      <c r="F30" s="135" t="n"/>
      <c r="G30" s="136" t="n"/>
      <c r="H30" s="137">
        <f>IF(AND(F30&lt;&gt;"",G30&lt;&gt;""),F30*G30,0)</f>
        <v/>
      </c>
      <c r="I30" s="138" t="n"/>
    </row>
    <row r="31" ht="14.4" customHeight="1" s="100">
      <c r="A31" s="133" t="n">
        <v>46046</v>
      </c>
      <c r="B31" s="134">
        <f>TEXT(A31,"jjjj")</f>
        <v/>
      </c>
      <c r="C31" s="135" t="n"/>
      <c r="D31" s="136" t="n"/>
      <c r="E31" s="137">
        <f>IF(AND(C31&lt;&gt;"",D31&lt;&gt;""),C31*D31,0)</f>
        <v/>
      </c>
      <c r="F31" s="135" t="n"/>
      <c r="G31" s="136" t="n"/>
      <c r="H31" s="137">
        <f>IF(AND(F31&lt;&gt;"",G31&lt;&gt;""),F31*G31,0)</f>
        <v/>
      </c>
      <c r="I31" s="138" t="n"/>
    </row>
    <row r="32" ht="14.4" customHeight="1" s="100">
      <c r="A32" s="133" t="n">
        <v>46047</v>
      </c>
      <c r="B32" s="134">
        <f>TEXT(A32,"jjjj")</f>
        <v/>
      </c>
      <c r="C32" s="135" t="n"/>
      <c r="D32" s="136" t="n"/>
      <c r="E32" s="137">
        <f>IF(AND(C32&lt;&gt;"",D32&lt;&gt;""),C32*D32,0)</f>
        <v/>
      </c>
      <c r="F32" s="135" t="n"/>
      <c r="G32" s="136" t="n"/>
      <c r="H32" s="137">
        <f>IF(AND(F32&lt;&gt;"",G32&lt;&gt;""),F32*G32,0)</f>
        <v/>
      </c>
      <c r="I32" s="138" t="n"/>
    </row>
    <row r="33" ht="14.4" customHeight="1" s="100">
      <c r="A33" s="133" t="n">
        <v>46048</v>
      </c>
      <c r="B33" s="134">
        <f>TEXT(A33,"jjjj")</f>
        <v/>
      </c>
      <c r="C33" s="135" t="n"/>
      <c r="D33" s="136" t="n"/>
      <c r="E33" s="137">
        <f>IF(AND(C33&lt;&gt;"",D33&lt;&gt;""),C33*D33,0)</f>
        <v/>
      </c>
      <c r="F33" s="135" t="n">
        <v>50</v>
      </c>
      <c r="G33" s="136" t="n">
        <v>5.5</v>
      </c>
      <c r="H33" s="137">
        <f>IF(AND(F33&lt;&gt;"",G33&lt;&gt;""),F33*G33,0)</f>
        <v/>
      </c>
      <c r="I33" s="138" t="n"/>
    </row>
    <row r="34" ht="14.4" customHeight="1" s="100">
      <c r="A34" s="133" t="n">
        <v>46049</v>
      </c>
      <c r="B34" s="134">
        <f>TEXT(A34,"jjjj")</f>
        <v/>
      </c>
      <c r="C34" s="135" t="n"/>
      <c r="D34" s="136" t="n"/>
      <c r="E34" s="137">
        <f>IF(AND(C34&lt;&gt;"",D34&lt;&gt;""),C34*D34,0)</f>
        <v/>
      </c>
      <c r="F34" s="135" t="n">
        <v>50</v>
      </c>
      <c r="G34" s="136" t="n">
        <v>5.5</v>
      </c>
      <c r="H34" s="137">
        <f>IF(AND(F34&lt;&gt;"",G34&lt;&gt;""),F34*G34,0)</f>
        <v/>
      </c>
      <c r="I34" s="138" t="n"/>
    </row>
    <row r="35" ht="14.4" customHeight="1" s="100">
      <c r="A35" s="133" t="n">
        <v>46050</v>
      </c>
      <c r="B35" s="134">
        <f>TEXT(A35,"jjjj")</f>
        <v/>
      </c>
      <c r="C35" s="135" t="n"/>
      <c r="D35" s="136" t="n"/>
      <c r="E35" s="137">
        <f>IF(AND(C35&lt;&gt;"",D35&lt;&gt;""),C35*D35,0)</f>
        <v/>
      </c>
      <c r="F35" s="135" t="n">
        <v>50</v>
      </c>
      <c r="G35" s="136" t="n">
        <v>5.5</v>
      </c>
      <c r="H35" s="137">
        <f>IF(AND(F35&lt;&gt;"",G35&lt;&gt;""),F35*G35,0)</f>
        <v/>
      </c>
      <c r="I35" s="138" t="n"/>
    </row>
    <row r="36" ht="14.4" customHeight="1" s="100">
      <c r="A36" s="133" t="n">
        <v>46051</v>
      </c>
      <c r="B36" s="134">
        <f>TEXT(A36,"jjjj")</f>
        <v/>
      </c>
      <c r="C36" s="135" t="n"/>
      <c r="D36" s="136" t="n"/>
      <c r="E36" s="137">
        <f>IF(AND(C36&lt;&gt;"",D36&lt;&gt;""),C36*D36,0)</f>
        <v/>
      </c>
      <c r="F36" s="135" t="n">
        <v>50</v>
      </c>
      <c r="G36" s="136" t="n">
        <v>5.5</v>
      </c>
      <c r="H36" s="137">
        <f>IF(AND(F36&lt;&gt;"",G36&lt;&gt;""),F36*G36,0)</f>
        <v/>
      </c>
      <c r="I36" s="138" t="n"/>
    </row>
    <row r="37" ht="14.4" customHeight="1" s="100">
      <c r="A37" s="133" t="n">
        <v>46052</v>
      </c>
      <c r="B37" s="134">
        <f>TEXT(A37,"jjjj")</f>
        <v/>
      </c>
      <c r="C37" s="135" t="n"/>
      <c r="D37" s="136" t="n"/>
      <c r="E37" s="137">
        <f>IF(AND(C37&lt;&gt;"",D37&lt;&gt;""),C37*D37,0)</f>
        <v/>
      </c>
      <c r="F37" s="135" t="n"/>
      <c r="G37" s="136" t="n"/>
      <c r="H37" s="137">
        <f>IF(AND(F37&lt;&gt;"",G37&lt;&gt;""),F37*G37,0)</f>
        <v/>
      </c>
      <c r="I37" s="138" t="n"/>
    </row>
    <row r="38" ht="14.4" customHeight="1" s="100">
      <c r="A38" s="133" t="n">
        <v>46053</v>
      </c>
      <c r="B38" s="134">
        <f>TEXT(A38,"jjjj")</f>
        <v/>
      </c>
      <c r="C38" s="135" t="n"/>
      <c r="D38" s="136" t="n"/>
      <c r="E38" s="137">
        <f>IF(AND(C38&lt;&gt;"",D38&lt;&gt;""),C38*D38,0)</f>
        <v/>
      </c>
      <c r="F38" s="135" t="n"/>
      <c r="G38" s="136" t="n"/>
      <c r="H38" s="137">
        <f>IF(AND(F38&lt;&gt;"",G38&lt;&gt;""),F38*G38,0)</f>
        <v/>
      </c>
      <c r="I38" s="138" t="n"/>
    </row>
    <row r="39" ht="14.4" customHeight="1" s="100">
      <c r="A39" s="133" t="n">
        <v>46054</v>
      </c>
      <c r="B39" s="134">
        <f>TEXT(A39,"jjjj")</f>
        <v/>
      </c>
      <c r="C39" s="135" t="n"/>
      <c r="D39" s="136" t="n"/>
      <c r="E39" s="137">
        <f>IF(AND(C39&lt;&gt;"",D39&lt;&gt;""),C39*D39,0)</f>
        <v/>
      </c>
      <c r="F39" s="135" t="n"/>
      <c r="G39" s="136" t="n"/>
      <c r="H39" s="137">
        <f>IF(AND(F39&lt;&gt;"",G39&lt;&gt;""),F39*G39,0)</f>
        <v/>
      </c>
      <c r="I39" s="138" t="n"/>
    </row>
    <row r="40" ht="14.4" customHeight="1" s="100">
      <c r="A40" s="133" t="n">
        <v>46055</v>
      </c>
      <c r="B40" s="134">
        <f>TEXT(A40,"jjjj")</f>
        <v/>
      </c>
      <c r="C40" s="135" t="n"/>
      <c r="D40" s="136" t="n"/>
      <c r="E40" s="137">
        <f>IF(AND(C40&lt;&gt;"",D40&lt;&gt;""),C40*D40,0)</f>
        <v/>
      </c>
      <c r="F40" s="135" t="n">
        <v>50</v>
      </c>
      <c r="G40" s="136" t="n">
        <v>5.5</v>
      </c>
      <c r="H40" s="137">
        <f>IF(AND(F40&lt;&gt;"",G40&lt;&gt;""),F40*G40,0)</f>
        <v/>
      </c>
      <c r="I40" s="138" t="n"/>
    </row>
    <row r="41" ht="14.4" customHeight="1" s="100">
      <c r="A41" s="133" t="n">
        <v>46056</v>
      </c>
      <c r="B41" s="134">
        <f>TEXT(A41,"jjjj")</f>
        <v/>
      </c>
      <c r="C41" s="135" t="n"/>
      <c r="D41" s="136" t="n"/>
      <c r="E41" s="137">
        <f>IF(AND(C41&lt;&gt;"",D41&lt;&gt;""),C41*D41,0)</f>
        <v/>
      </c>
      <c r="F41" s="135" t="n">
        <v>50</v>
      </c>
      <c r="G41" s="136" t="n">
        <v>5.5</v>
      </c>
      <c r="H41" s="137">
        <f>IF(AND(F41&lt;&gt;"",G41&lt;&gt;""),F41*G41,0)</f>
        <v/>
      </c>
      <c r="I41" s="138" t="n"/>
    </row>
    <row r="42" ht="14.4" customHeight="1" s="100">
      <c r="A42" s="133" t="n">
        <v>46057</v>
      </c>
      <c r="B42" s="134">
        <f>TEXT(A42,"jjjj")</f>
        <v/>
      </c>
      <c r="C42" s="135" t="n"/>
      <c r="D42" s="136" t="n"/>
      <c r="E42" s="137">
        <f>IF(AND(C42&lt;&gt;"",D42&lt;&gt;""),C42*D42,0)</f>
        <v/>
      </c>
      <c r="F42" s="135" t="n">
        <v>50</v>
      </c>
      <c r="G42" s="136" t="n">
        <v>5.5</v>
      </c>
      <c r="H42" s="137">
        <f>IF(AND(F42&lt;&gt;"",G42&lt;&gt;""),F42*G42,0)</f>
        <v/>
      </c>
      <c r="I42" s="138" t="n"/>
    </row>
    <row r="43" ht="14.4" customHeight="1" s="100">
      <c r="A43" s="133" t="n">
        <v>46058</v>
      </c>
      <c r="B43" s="134">
        <f>TEXT(A43,"jjjj")</f>
        <v/>
      </c>
      <c r="C43" s="135" t="n"/>
      <c r="D43" s="136" t="n"/>
      <c r="E43" s="137">
        <f>IF(AND(C43&lt;&gt;"",D43&lt;&gt;""),C43*D43,0)</f>
        <v/>
      </c>
      <c r="F43" s="135" t="n">
        <v>50</v>
      </c>
      <c r="G43" s="136" t="n">
        <v>5.5</v>
      </c>
      <c r="H43" s="137">
        <f>IF(AND(F43&lt;&gt;"",G43&lt;&gt;""),F43*G43,0)</f>
        <v/>
      </c>
      <c r="I43" s="138" t="n"/>
    </row>
    <row r="44" ht="14.4" customHeight="1" s="100">
      <c r="A44" s="133" t="n">
        <v>46059</v>
      </c>
      <c r="B44" s="134">
        <f>TEXT(A44,"jjjj")</f>
        <v/>
      </c>
      <c r="C44" s="135" t="n"/>
      <c r="D44" s="136" t="n"/>
      <c r="E44" s="137">
        <f>IF(AND(C44&lt;&gt;"",D44&lt;&gt;""),C44*D44,0)</f>
        <v/>
      </c>
      <c r="F44" s="135" t="n"/>
      <c r="G44" s="136" t="n"/>
      <c r="H44" s="137">
        <f>IF(AND(F44&lt;&gt;"",G44&lt;&gt;""),F44*G44,0)</f>
        <v/>
      </c>
      <c r="I44" s="138" t="n"/>
    </row>
    <row r="45" ht="14.4" customHeight="1" s="100">
      <c r="A45" s="133" t="n">
        <v>46060</v>
      </c>
      <c r="B45" s="134">
        <f>TEXT(A45,"jjjj")</f>
        <v/>
      </c>
      <c r="C45" s="135" t="n"/>
      <c r="D45" s="136" t="n"/>
      <c r="E45" s="137">
        <f>IF(AND(C45&lt;&gt;"",D45&lt;&gt;""),C45*D45,0)</f>
        <v/>
      </c>
      <c r="F45" s="135" t="n"/>
      <c r="G45" s="136" t="n"/>
      <c r="H45" s="137">
        <f>IF(AND(F45&lt;&gt;"",G45&lt;&gt;""),F45*G45,0)</f>
        <v/>
      </c>
      <c r="I45" s="138" t="n"/>
    </row>
    <row r="46" ht="14.4" customHeight="1" s="100">
      <c r="A46" s="133" t="n">
        <v>46061</v>
      </c>
      <c r="B46" s="134">
        <f>TEXT(A46,"jjjj")</f>
        <v/>
      </c>
      <c r="C46" s="135" t="n"/>
      <c r="D46" s="136" t="n"/>
      <c r="E46" s="137">
        <f>IF(AND(C46&lt;&gt;"",D46&lt;&gt;""),C46*D46,0)</f>
        <v/>
      </c>
      <c r="F46" s="135" t="n"/>
      <c r="G46" s="136" t="n"/>
      <c r="H46" s="137">
        <f>IF(AND(F46&lt;&gt;"",G46&lt;&gt;""),F46*G46,0)</f>
        <v/>
      </c>
      <c r="I46" s="138" t="n"/>
    </row>
    <row r="47" ht="14.4" customHeight="1" s="100">
      <c r="A47" s="133" t="n">
        <v>46062</v>
      </c>
      <c r="B47" s="134">
        <f>TEXT(A47,"jjjj")</f>
        <v/>
      </c>
      <c r="C47" s="135" t="n"/>
      <c r="D47" s="136" t="n"/>
      <c r="E47" s="137">
        <f>IF(AND(C47&lt;&gt;"",D47&lt;&gt;""),C47*D47,0)</f>
        <v/>
      </c>
      <c r="F47" s="135" t="n"/>
      <c r="G47" s="136" t="n"/>
      <c r="H47" s="137">
        <f>IF(AND(F47&lt;&gt;"",G47&lt;&gt;""),F47*G47,0)</f>
        <v/>
      </c>
      <c r="I47" s="138" t="n"/>
    </row>
    <row r="48" ht="14.4" customHeight="1" s="100">
      <c r="A48" s="133" t="n">
        <v>46063</v>
      </c>
      <c r="B48" s="134">
        <f>TEXT(A48,"jjjj")</f>
        <v/>
      </c>
      <c r="C48" s="135" t="n"/>
      <c r="D48" s="136" t="n"/>
      <c r="E48" s="137">
        <f>IF(AND(C48&lt;&gt;"",D48&lt;&gt;""),C48*D48,0)</f>
        <v/>
      </c>
      <c r="F48" s="135" t="n">
        <v>50</v>
      </c>
      <c r="G48" s="136" t="n">
        <v>5.5</v>
      </c>
      <c r="H48" s="137">
        <f>IF(AND(F48&lt;&gt;"",G48&lt;&gt;""),F48*G48,0)</f>
        <v/>
      </c>
      <c r="I48" s="138" t="n"/>
    </row>
    <row r="49" ht="14.4" customHeight="1" s="100">
      <c r="A49" s="133" t="n">
        <v>46064</v>
      </c>
      <c r="B49" s="134">
        <f>TEXT(A49,"jjjj")</f>
        <v/>
      </c>
      <c r="C49" s="135" t="n"/>
      <c r="D49" s="136" t="n"/>
      <c r="E49" s="137">
        <f>IF(AND(C49&lt;&gt;"",D49&lt;&gt;""),C49*D49,0)</f>
        <v/>
      </c>
      <c r="F49" s="135" t="n">
        <v>50</v>
      </c>
      <c r="G49" s="136" t="n">
        <v>5.5</v>
      </c>
      <c r="H49" s="137">
        <f>IF(AND(F49&lt;&gt;"",G49&lt;&gt;""),F49*G49,0)</f>
        <v/>
      </c>
      <c r="I49" s="138" t="n"/>
    </row>
    <row r="50" ht="14.4" customHeight="1" s="100">
      <c r="A50" s="133" t="n">
        <v>46065</v>
      </c>
      <c r="B50" s="134">
        <f>TEXT(A50,"jjjj")</f>
        <v/>
      </c>
      <c r="C50" s="135" t="n"/>
      <c r="D50" s="136" t="n"/>
      <c r="E50" s="137">
        <f>IF(AND(C50&lt;&gt;"",D50&lt;&gt;""),C50*D50,0)</f>
        <v/>
      </c>
      <c r="F50" s="135" t="n">
        <v>50</v>
      </c>
      <c r="G50" s="136" t="n">
        <v>5.5</v>
      </c>
      <c r="H50" s="137">
        <f>IF(AND(F50&lt;&gt;"",G50&lt;&gt;""),F50*G50,0)</f>
        <v/>
      </c>
      <c r="I50" s="138" t="n"/>
    </row>
    <row r="51" ht="14.4" customHeight="1" s="100">
      <c r="A51" s="133" t="n">
        <v>46066</v>
      </c>
      <c r="B51" s="134">
        <f>TEXT(A51,"jjjj")</f>
        <v/>
      </c>
      <c r="C51" s="135" t="n"/>
      <c r="D51" s="136" t="n"/>
      <c r="E51" s="137">
        <f>IF(AND(C51&lt;&gt;"",D51&lt;&gt;""),C51*D51,0)</f>
        <v/>
      </c>
      <c r="F51" s="135" t="n"/>
      <c r="G51" s="136" t="n"/>
      <c r="H51" s="137">
        <f>IF(AND(F51&lt;&gt;"",G51&lt;&gt;""),F51*G51,0)</f>
        <v/>
      </c>
      <c r="I51" s="138" t="n"/>
    </row>
    <row r="52" ht="14.4" customHeight="1" s="100">
      <c r="A52" s="133" t="n">
        <v>46067</v>
      </c>
      <c r="B52" s="134">
        <f>TEXT(A52,"jjjj")</f>
        <v/>
      </c>
      <c r="C52" s="135" t="n"/>
      <c r="D52" s="136" t="n"/>
      <c r="E52" s="137">
        <f>IF(AND(C52&lt;&gt;"",D52&lt;&gt;""),C52*D52,0)</f>
        <v/>
      </c>
      <c r="F52" s="135" t="n"/>
      <c r="G52" s="136" t="n"/>
      <c r="H52" s="137">
        <f>IF(AND(F52&lt;&gt;"",G52&lt;&gt;""),F52*G52,0)</f>
        <v/>
      </c>
      <c r="I52" s="138" t="n"/>
    </row>
    <row r="53" ht="14.4" customHeight="1" s="100">
      <c r="A53" s="133" t="n">
        <v>46068</v>
      </c>
      <c r="B53" s="134">
        <f>TEXT(A53,"jjjj")</f>
        <v/>
      </c>
      <c r="C53" s="135" t="n"/>
      <c r="D53" s="136" t="n"/>
      <c r="E53" s="137">
        <f>IF(AND(C53&lt;&gt;"",D53&lt;&gt;""),C53*D53,0)</f>
        <v/>
      </c>
      <c r="F53" s="135" t="n"/>
      <c r="G53" s="136" t="n"/>
      <c r="H53" s="137">
        <f>IF(AND(F53&lt;&gt;"",G53&lt;&gt;""),F53*G53,0)</f>
        <v/>
      </c>
      <c r="I53" s="138" t="n"/>
    </row>
    <row r="54" ht="14.4" customHeight="1" s="100">
      <c r="A54" s="133" t="n">
        <v>46069</v>
      </c>
      <c r="B54" s="134">
        <f>TEXT(A54,"jjjj")</f>
        <v/>
      </c>
      <c r="C54" s="135" t="n"/>
      <c r="D54" s="136" t="n"/>
      <c r="E54" s="137">
        <f>IF(AND(C54&lt;&gt;"",D54&lt;&gt;""),C54*D54,0)</f>
        <v/>
      </c>
      <c r="F54" s="135" t="n">
        <v>50</v>
      </c>
      <c r="G54" s="136" t="n">
        <v>5.5</v>
      </c>
      <c r="H54" s="137">
        <f>IF(AND(F54&lt;&gt;"",G54&lt;&gt;""),F54*G54,0)</f>
        <v/>
      </c>
      <c r="I54" s="138" t="n"/>
    </row>
    <row r="55" ht="14.4" customHeight="1" s="100">
      <c r="A55" s="133" t="n">
        <v>46070</v>
      </c>
      <c r="B55" s="134">
        <f>TEXT(A55,"jjjj")</f>
        <v/>
      </c>
      <c r="C55" s="135" t="n"/>
      <c r="D55" s="136" t="n"/>
      <c r="E55" s="137">
        <f>IF(AND(C55&lt;&gt;"",D55&lt;&gt;""),C55*D55,0)</f>
        <v/>
      </c>
      <c r="F55" s="135" t="n">
        <v>50</v>
      </c>
      <c r="G55" s="136" t="n">
        <v>5.5</v>
      </c>
      <c r="H55" s="137">
        <f>IF(AND(F55&lt;&gt;"",G55&lt;&gt;""),F55*G55,0)</f>
        <v/>
      </c>
      <c r="I55" s="138" t="n"/>
    </row>
    <row r="56" ht="14.4" customHeight="1" s="100">
      <c r="A56" s="133" t="n">
        <v>46071</v>
      </c>
      <c r="B56" s="134">
        <f>TEXT(A56,"jjjj")</f>
        <v/>
      </c>
      <c r="C56" s="135" t="n"/>
      <c r="D56" s="136" t="n"/>
      <c r="E56" s="137">
        <f>IF(AND(C56&lt;&gt;"",D56&lt;&gt;""),C56*D56,0)</f>
        <v/>
      </c>
      <c r="F56" s="135" t="n">
        <v>50</v>
      </c>
      <c r="G56" s="136" t="n">
        <v>5.5</v>
      </c>
      <c r="H56" s="137">
        <f>IF(AND(F56&lt;&gt;"",G56&lt;&gt;""),F56*G56,0)</f>
        <v/>
      </c>
      <c r="I56" s="138" t="n"/>
    </row>
    <row r="57" ht="14.4" customHeight="1" s="100">
      <c r="A57" s="133" t="n">
        <v>46072</v>
      </c>
      <c r="B57" s="134">
        <f>TEXT(A57,"jjjj")</f>
        <v/>
      </c>
      <c r="C57" s="135" t="n"/>
      <c r="D57" s="136" t="n"/>
      <c r="E57" s="137">
        <f>IF(AND(C57&lt;&gt;"",D57&lt;&gt;""),C57*D57,0)</f>
        <v/>
      </c>
      <c r="F57" s="135" t="n">
        <v>50</v>
      </c>
      <c r="G57" s="136" t="n">
        <v>5.5</v>
      </c>
      <c r="H57" s="137">
        <f>IF(AND(F57&lt;&gt;"",G57&lt;&gt;""),F57*G57,0)</f>
        <v/>
      </c>
      <c r="I57" s="138" t="n"/>
    </row>
    <row r="58" ht="14.4" customHeight="1" s="100">
      <c r="A58" s="133" t="n">
        <v>46073</v>
      </c>
      <c r="B58" s="134">
        <f>TEXT(A58,"jjjj")</f>
        <v/>
      </c>
      <c r="C58" s="135" t="n"/>
      <c r="D58" s="136" t="n"/>
      <c r="E58" s="137">
        <f>IF(AND(C58&lt;&gt;"",D58&lt;&gt;""),C58*D58,0)</f>
        <v/>
      </c>
      <c r="F58" s="135" t="n"/>
      <c r="G58" s="136" t="n"/>
      <c r="H58" s="137">
        <f>IF(AND(F58&lt;&gt;"",G58&lt;&gt;""),F58*G58,0)</f>
        <v/>
      </c>
      <c r="I58" s="138" t="n"/>
    </row>
    <row r="59" ht="14.4" customHeight="1" s="100">
      <c r="A59" s="133" t="n">
        <v>46074</v>
      </c>
      <c r="B59" s="134">
        <f>TEXT(A59,"jjjj")</f>
        <v/>
      </c>
      <c r="C59" s="135" t="n"/>
      <c r="D59" s="136" t="n"/>
      <c r="E59" s="137">
        <f>IF(AND(C59&lt;&gt;"",D59&lt;&gt;""),C59*D59,0)</f>
        <v/>
      </c>
      <c r="F59" s="135" t="n"/>
      <c r="G59" s="136" t="n"/>
      <c r="H59" s="137">
        <f>IF(AND(F59&lt;&gt;"",G59&lt;&gt;""),F59*G59,0)</f>
        <v/>
      </c>
      <c r="I59" s="138" t="n"/>
    </row>
    <row r="60" ht="14.4" customHeight="1" s="100">
      <c r="A60" s="133" t="n">
        <v>46075</v>
      </c>
      <c r="B60" s="134">
        <f>TEXT(A60,"jjjj")</f>
        <v/>
      </c>
      <c r="C60" s="135" t="n"/>
      <c r="D60" s="136" t="n"/>
      <c r="E60" s="137">
        <f>IF(AND(C60&lt;&gt;"",D60&lt;&gt;""),C60*D60,0)</f>
        <v/>
      </c>
      <c r="F60" s="135" t="n"/>
      <c r="G60" s="136" t="n"/>
      <c r="H60" s="137">
        <f>IF(AND(F60&lt;&gt;"",G60&lt;&gt;""),F60*G60,0)</f>
        <v/>
      </c>
      <c r="I60" s="138" t="n"/>
    </row>
    <row r="61" ht="14.4" customHeight="1" s="100">
      <c r="A61" s="133" t="n">
        <v>46076</v>
      </c>
      <c r="B61" s="134">
        <f>TEXT(A61,"jjjj")</f>
        <v/>
      </c>
      <c r="C61" s="135" t="n"/>
      <c r="D61" s="136" t="n"/>
      <c r="E61" s="137">
        <f>IF(AND(C61&lt;&gt;"",D61&lt;&gt;""),C61*D61,0)</f>
        <v/>
      </c>
      <c r="F61" s="135" t="n"/>
      <c r="G61" s="136" t="n"/>
      <c r="H61" s="137">
        <f>IF(AND(F61&lt;&gt;"",G61&lt;&gt;""),F61*G61,0)</f>
        <v/>
      </c>
      <c r="I61" s="138" t="n"/>
    </row>
    <row r="62" ht="14.4" customHeight="1" s="100">
      <c r="A62" s="133" t="n">
        <v>46077</v>
      </c>
      <c r="B62" s="134">
        <f>TEXT(A62,"jjjj")</f>
        <v/>
      </c>
      <c r="C62" s="135" t="n"/>
      <c r="D62" s="136" t="n"/>
      <c r="E62" s="137">
        <f>IF(AND(C62&lt;&gt;"",D62&lt;&gt;""),C62*D62,0)</f>
        <v/>
      </c>
      <c r="F62" s="135" t="n"/>
      <c r="G62" s="136" t="n"/>
      <c r="H62" s="137">
        <f>IF(AND(F62&lt;&gt;"",G62&lt;&gt;""),F62*G62,0)</f>
        <v/>
      </c>
      <c r="I62" s="138" t="n"/>
    </row>
    <row r="63" ht="14.4" customHeight="1" s="100">
      <c r="A63" s="133" t="n">
        <v>46078</v>
      </c>
      <c r="B63" s="134">
        <f>TEXT(A63,"jjjj")</f>
        <v/>
      </c>
      <c r="C63" s="135" t="n"/>
      <c r="D63" s="136" t="n"/>
      <c r="E63" s="137">
        <f>IF(AND(C63&lt;&gt;"",D63&lt;&gt;""),C63*D63,0)</f>
        <v/>
      </c>
      <c r="F63" s="135" t="n"/>
      <c r="G63" s="136" t="n"/>
      <c r="H63" s="137">
        <f>IF(AND(F63&lt;&gt;"",G63&lt;&gt;""),F63*G63,0)</f>
        <v/>
      </c>
      <c r="I63" s="138" t="n"/>
    </row>
    <row r="64" ht="14.4" customHeight="1" s="100">
      <c r="A64" s="133" t="n">
        <v>46079</v>
      </c>
      <c r="B64" s="134">
        <f>TEXT(A64,"jjjj")</f>
        <v/>
      </c>
      <c r="C64" s="135" t="n"/>
      <c r="D64" s="136" t="n"/>
      <c r="E64" s="137">
        <f>IF(AND(C64&lt;&gt;"",D64&lt;&gt;""),C64*D64,0)</f>
        <v/>
      </c>
      <c r="F64" s="135" t="n"/>
      <c r="G64" s="136" t="n"/>
      <c r="H64" s="137">
        <f>IF(AND(F64&lt;&gt;"",G64&lt;&gt;""),F64*G64,0)</f>
        <v/>
      </c>
      <c r="I64" s="138" t="n"/>
    </row>
    <row r="65" ht="14.4" customHeight="1" s="100">
      <c r="A65" s="133" t="n">
        <v>46080</v>
      </c>
      <c r="B65" s="134">
        <f>TEXT(A65,"jjjj")</f>
        <v/>
      </c>
      <c r="C65" s="135" t="n"/>
      <c r="D65" s="136" t="n"/>
      <c r="E65" s="137">
        <f>IF(AND(C65&lt;&gt;"",D65&lt;&gt;""),C65*D65,0)</f>
        <v/>
      </c>
      <c r="F65" s="135" t="n"/>
      <c r="G65" s="136" t="n"/>
      <c r="H65" s="137">
        <f>IF(AND(F65&lt;&gt;"",G65&lt;&gt;""),F65*G65,0)</f>
        <v/>
      </c>
      <c r="I65" s="138" t="n"/>
    </row>
    <row r="66" ht="14.4" customHeight="1" s="100">
      <c r="A66" s="133" t="n">
        <v>46081</v>
      </c>
      <c r="B66" s="134">
        <f>TEXT(A66,"jjjj")</f>
        <v/>
      </c>
      <c r="C66" s="135" t="n"/>
      <c r="D66" s="136" t="n"/>
      <c r="E66" s="137">
        <f>IF(AND(C66&lt;&gt;"",D66&lt;&gt;""),C66*D66,0)</f>
        <v/>
      </c>
      <c r="F66" s="135" t="n"/>
      <c r="G66" s="136" t="n"/>
      <c r="H66" s="137">
        <f>IF(AND(F66&lt;&gt;"",G66&lt;&gt;""),F66*G66,0)</f>
        <v/>
      </c>
      <c r="I66" s="138" t="n"/>
    </row>
    <row r="67" ht="14.4" customHeight="1" s="100">
      <c r="A67" s="133" t="n">
        <v>46082</v>
      </c>
      <c r="B67" s="134">
        <f>TEXT(A67,"jjjj")</f>
        <v/>
      </c>
      <c r="C67" s="135" t="n"/>
      <c r="D67" s="136" t="n"/>
      <c r="E67" s="137">
        <f>IF(AND(C67&lt;&gt;"",D67&lt;&gt;""),C67*D67,0)</f>
        <v/>
      </c>
      <c r="F67" s="135" t="n"/>
      <c r="G67" s="136" t="n"/>
      <c r="H67" s="137">
        <f>IF(AND(F67&lt;&gt;"",G67&lt;&gt;""),F67*G67,0)</f>
        <v/>
      </c>
      <c r="I67" s="138" t="n"/>
    </row>
    <row r="68" ht="14.4" customHeight="1" s="100">
      <c r="A68" s="133" t="n">
        <v>46083</v>
      </c>
      <c r="B68" s="134">
        <f>TEXT(A68,"jjjj")</f>
        <v/>
      </c>
      <c r="C68" s="135" t="n"/>
      <c r="D68" s="136" t="n"/>
      <c r="E68" s="137">
        <f>IF(AND(C68&lt;&gt;"",D68&lt;&gt;""),C68*D68,0)</f>
        <v/>
      </c>
      <c r="F68" s="135" t="n"/>
      <c r="G68" s="136" t="n"/>
      <c r="H68" s="137">
        <f>IF(AND(F68&lt;&gt;"",G68&lt;&gt;""),F68*G68,0)</f>
        <v/>
      </c>
      <c r="I68" s="138" t="n"/>
    </row>
    <row r="69" ht="14.4" customHeight="1" s="100">
      <c r="A69" s="133" t="n">
        <v>46084</v>
      </c>
      <c r="B69" s="134">
        <f>TEXT(A69,"jjjj")</f>
        <v/>
      </c>
      <c r="C69" s="135" t="n"/>
      <c r="D69" s="136" t="n"/>
      <c r="E69" s="137">
        <f>IF(AND(C69&lt;&gt;"",D69&lt;&gt;""),C69*D69,0)</f>
        <v/>
      </c>
      <c r="F69" s="135" t="n"/>
      <c r="G69" s="136" t="n"/>
      <c r="H69" s="137">
        <f>IF(AND(F69&lt;&gt;"",G69&lt;&gt;""),F69*G69,0)</f>
        <v/>
      </c>
      <c r="I69" s="138" t="n"/>
    </row>
    <row r="70" ht="14.4" customHeight="1" s="100">
      <c r="A70" s="133" t="n">
        <v>46085</v>
      </c>
      <c r="B70" s="134">
        <f>TEXT(A70,"jjjj")</f>
        <v/>
      </c>
      <c r="C70" s="135" t="n"/>
      <c r="D70" s="136" t="n"/>
      <c r="E70" s="137">
        <f>IF(AND(C70&lt;&gt;"",D70&lt;&gt;""),C70*D70,0)</f>
        <v/>
      </c>
      <c r="F70" s="135" t="n"/>
      <c r="G70" s="136" t="n"/>
      <c r="H70" s="137">
        <f>IF(AND(F70&lt;&gt;"",G70&lt;&gt;""),F70*G70,0)</f>
        <v/>
      </c>
      <c r="I70" s="138" t="n"/>
    </row>
    <row r="71" ht="14.4" customHeight="1" s="100">
      <c r="A71" s="133" t="n">
        <v>46086</v>
      </c>
      <c r="B71" s="134">
        <f>TEXT(A71,"jjjj")</f>
        <v/>
      </c>
      <c r="C71" s="135" t="n"/>
      <c r="D71" s="136" t="n"/>
      <c r="E71" s="137">
        <f>IF(AND(C71&lt;&gt;"",D71&lt;&gt;""),C71*D71,0)</f>
        <v/>
      </c>
      <c r="F71" s="135" t="n"/>
      <c r="G71" s="136" t="n"/>
      <c r="H71" s="137">
        <f>IF(AND(F71&lt;&gt;"",G71&lt;&gt;""),F71*G71,0)</f>
        <v/>
      </c>
      <c r="I71" s="138" t="n"/>
    </row>
    <row r="72" ht="14.4" customHeight="1" s="100">
      <c r="A72" s="133" t="n">
        <v>46087</v>
      </c>
      <c r="B72" s="134">
        <f>TEXT(A72,"jjjj")</f>
        <v/>
      </c>
      <c r="C72" s="135" t="n"/>
      <c r="D72" s="136" t="n"/>
      <c r="E72" s="137">
        <f>IF(AND(C72&lt;&gt;"",D72&lt;&gt;""),C72*D72,0)</f>
        <v/>
      </c>
      <c r="F72" s="135" t="n"/>
      <c r="G72" s="136" t="n"/>
      <c r="H72" s="137">
        <f>IF(AND(F72&lt;&gt;"",G72&lt;&gt;""),F72*G72,0)</f>
        <v/>
      </c>
      <c r="I72" s="138" t="n"/>
    </row>
    <row r="73" ht="14.4" customHeight="1" s="100">
      <c r="A73" s="133" t="n">
        <v>46088</v>
      </c>
      <c r="B73" s="134">
        <f>TEXT(A73,"jjjj")</f>
        <v/>
      </c>
      <c r="C73" s="135" t="n"/>
      <c r="D73" s="136" t="n"/>
      <c r="E73" s="137">
        <f>IF(AND(C73&lt;&gt;"",D73&lt;&gt;""),C73*D73,0)</f>
        <v/>
      </c>
      <c r="F73" s="135" t="n"/>
      <c r="G73" s="136" t="n"/>
      <c r="H73" s="137">
        <f>IF(AND(F73&lt;&gt;"",G73&lt;&gt;""),F73*G73,0)</f>
        <v/>
      </c>
      <c r="I73" s="138" t="n"/>
    </row>
    <row r="74" ht="14.4" customHeight="1" s="100">
      <c r="A74" s="133" t="n">
        <v>46089</v>
      </c>
      <c r="B74" s="134">
        <f>TEXT(A74,"jjjj")</f>
        <v/>
      </c>
      <c r="C74" s="135" t="n"/>
      <c r="D74" s="136" t="n"/>
      <c r="E74" s="137">
        <f>IF(AND(C74&lt;&gt;"",D74&lt;&gt;""),C74*D74,0)</f>
        <v/>
      </c>
      <c r="F74" s="135" t="n"/>
      <c r="G74" s="136" t="n"/>
      <c r="H74" s="137">
        <f>IF(AND(F74&lt;&gt;"",G74&lt;&gt;""),F74*G74,0)</f>
        <v/>
      </c>
      <c r="I74" s="138" t="n"/>
    </row>
    <row r="75" ht="14.4" customHeight="1" s="100">
      <c r="A75" s="133" t="n">
        <v>46090</v>
      </c>
      <c r="B75" s="134">
        <f>TEXT(A75,"jjjj")</f>
        <v/>
      </c>
      <c r="C75" s="135" t="n"/>
      <c r="D75" s="136" t="n"/>
      <c r="E75" s="137">
        <f>IF(AND(C75&lt;&gt;"",D75&lt;&gt;""),C75*D75,0)</f>
        <v/>
      </c>
      <c r="F75" s="135" t="n"/>
      <c r="G75" s="136" t="n"/>
      <c r="H75" s="137">
        <f>IF(AND(F75&lt;&gt;"",G75&lt;&gt;""),F75*G75,0)</f>
        <v/>
      </c>
      <c r="I75" s="138" t="n"/>
    </row>
    <row r="76" ht="14.4" customHeight="1" s="100">
      <c r="A76" s="133" t="n">
        <v>46091</v>
      </c>
      <c r="B76" s="134">
        <f>TEXT(A76,"jjjj")</f>
        <v/>
      </c>
      <c r="C76" s="135" t="n"/>
      <c r="D76" s="136" t="n"/>
      <c r="E76" s="137">
        <f>IF(AND(C76&lt;&gt;"",D76&lt;&gt;""),C76*D76,0)</f>
        <v/>
      </c>
      <c r="F76" s="135" t="n"/>
      <c r="G76" s="136" t="n"/>
      <c r="H76" s="137">
        <f>IF(AND(F76&lt;&gt;"",G76&lt;&gt;""),F76*G76,0)</f>
        <v/>
      </c>
      <c r="I76" s="138" t="n"/>
    </row>
    <row r="77" ht="14.4" customHeight="1" s="100">
      <c r="A77" s="133" t="n">
        <v>46092</v>
      </c>
      <c r="B77" s="134">
        <f>TEXT(A77,"jjjj")</f>
        <v/>
      </c>
      <c r="C77" s="135" t="n"/>
      <c r="D77" s="136" t="n"/>
      <c r="E77" s="137">
        <f>IF(AND(C77&lt;&gt;"",D77&lt;&gt;""),C77*D77,0)</f>
        <v/>
      </c>
      <c r="F77" s="135" t="n"/>
      <c r="G77" s="136" t="n"/>
      <c r="H77" s="137">
        <f>IF(AND(F77&lt;&gt;"",G77&lt;&gt;""),F77*G77,0)</f>
        <v/>
      </c>
      <c r="I77" s="138" t="n"/>
    </row>
    <row r="78" ht="14.4" customHeight="1" s="100">
      <c r="A78" s="133" t="n">
        <v>46093</v>
      </c>
      <c r="B78" s="134">
        <f>TEXT(A78,"jjjj")</f>
        <v/>
      </c>
      <c r="C78" s="135" t="n"/>
      <c r="D78" s="136" t="n"/>
      <c r="E78" s="137">
        <f>IF(AND(C78&lt;&gt;"",D78&lt;&gt;""),C78*D78,0)</f>
        <v/>
      </c>
      <c r="F78" s="135" t="n"/>
      <c r="G78" s="136" t="n"/>
      <c r="H78" s="137">
        <f>IF(AND(F78&lt;&gt;"",G78&lt;&gt;""),F78*G78,0)</f>
        <v/>
      </c>
      <c r="I78" s="138" t="n"/>
    </row>
    <row r="79" ht="14.4" customHeight="1" s="100">
      <c r="A79" s="133" t="n">
        <v>46094</v>
      </c>
      <c r="B79" s="134">
        <f>TEXT(A79,"jjjj")</f>
        <v/>
      </c>
      <c r="C79" s="135" t="n"/>
      <c r="D79" s="136" t="n"/>
      <c r="E79" s="137">
        <f>IF(AND(C79&lt;&gt;"",D79&lt;&gt;""),C79*D79,0)</f>
        <v/>
      </c>
      <c r="F79" s="135" t="n"/>
      <c r="G79" s="136" t="n"/>
      <c r="H79" s="137">
        <f>IF(AND(F79&lt;&gt;"",G79&lt;&gt;""),F79*G79,0)</f>
        <v/>
      </c>
      <c r="I79" s="138" t="n"/>
    </row>
    <row r="80" ht="14.4" customHeight="1" s="100">
      <c r="A80" s="133" t="n">
        <v>46095</v>
      </c>
      <c r="B80" s="134">
        <f>TEXT(A80,"jjjj")</f>
        <v/>
      </c>
      <c r="C80" s="135" t="n"/>
      <c r="D80" s="136" t="n"/>
      <c r="E80" s="137">
        <f>IF(AND(C80&lt;&gt;"",D80&lt;&gt;""),C80*D80,0)</f>
        <v/>
      </c>
      <c r="F80" s="135" t="n"/>
      <c r="G80" s="136" t="n"/>
      <c r="H80" s="137">
        <f>IF(AND(F80&lt;&gt;"",G80&lt;&gt;""),F80*G80,0)</f>
        <v/>
      </c>
      <c r="I80" s="138" t="n"/>
    </row>
    <row r="81" ht="14.4" customHeight="1" s="100">
      <c r="A81" s="133" t="n">
        <v>46096</v>
      </c>
      <c r="B81" s="134">
        <f>TEXT(A81,"jjjj")</f>
        <v/>
      </c>
      <c r="C81" s="135" t="n"/>
      <c r="D81" s="136" t="n"/>
      <c r="E81" s="137">
        <f>IF(AND(C81&lt;&gt;"",D81&lt;&gt;""),C81*D81,0)</f>
        <v/>
      </c>
      <c r="F81" s="135" t="n"/>
      <c r="G81" s="136" t="n"/>
      <c r="H81" s="137">
        <f>IF(AND(F81&lt;&gt;"",G81&lt;&gt;""),F81*G81,0)</f>
        <v/>
      </c>
      <c r="I81" s="138" t="n"/>
    </row>
    <row r="82" ht="14.4" customHeight="1" s="100">
      <c r="A82" s="133" t="n">
        <v>46097</v>
      </c>
      <c r="B82" s="134">
        <f>TEXT(A82,"jjjj")</f>
        <v/>
      </c>
      <c r="C82" s="135" t="n"/>
      <c r="D82" s="136" t="n"/>
      <c r="E82" s="137">
        <f>IF(AND(C82&lt;&gt;"",D82&lt;&gt;""),C82*D82,0)</f>
        <v/>
      </c>
      <c r="F82" s="135" t="n"/>
      <c r="G82" s="136" t="n"/>
      <c r="H82" s="137">
        <f>IF(AND(F82&lt;&gt;"",G82&lt;&gt;""),F82*G82,0)</f>
        <v/>
      </c>
      <c r="I82" s="138" t="n"/>
    </row>
    <row r="83" ht="14.4" customHeight="1" s="100">
      <c r="A83" s="133" t="n">
        <v>46098</v>
      </c>
      <c r="B83" s="134">
        <f>TEXT(A83,"jjjj")</f>
        <v/>
      </c>
      <c r="C83" s="135" t="n"/>
      <c r="D83" s="136" t="n"/>
      <c r="E83" s="137">
        <f>IF(AND(C83&lt;&gt;"",D83&lt;&gt;""),C83*D83,0)</f>
        <v/>
      </c>
      <c r="F83" s="135" t="n"/>
      <c r="G83" s="136" t="n"/>
      <c r="H83" s="137">
        <f>IF(AND(F83&lt;&gt;"",G83&lt;&gt;""),F83*G83,0)</f>
        <v/>
      </c>
      <c r="I83" s="138" t="n"/>
    </row>
    <row r="84" ht="14.4" customHeight="1" s="100">
      <c r="A84" s="133" t="n">
        <v>46099</v>
      </c>
      <c r="B84" s="134">
        <f>TEXT(A84,"jjjj")</f>
        <v/>
      </c>
      <c r="C84" s="135" t="n"/>
      <c r="D84" s="136" t="n"/>
      <c r="E84" s="137">
        <f>IF(AND(C84&lt;&gt;"",D84&lt;&gt;""),C84*D84,0)</f>
        <v/>
      </c>
      <c r="F84" s="135" t="n"/>
      <c r="G84" s="136" t="n"/>
      <c r="H84" s="137">
        <f>IF(AND(F84&lt;&gt;"",G84&lt;&gt;""),F84*G84,0)</f>
        <v/>
      </c>
      <c r="I84" s="138" t="n"/>
    </row>
    <row r="85" ht="14.4" customHeight="1" s="100">
      <c r="A85" s="133" t="n">
        <v>46100</v>
      </c>
      <c r="B85" s="134">
        <f>TEXT(A85,"jjjj")</f>
        <v/>
      </c>
      <c r="C85" s="135" t="n"/>
      <c r="D85" s="136" t="n"/>
      <c r="E85" s="137">
        <f>IF(AND(C85&lt;&gt;"",D85&lt;&gt;""),C85*D85,0)</f>
        <v/>
      </c>
      <c r="F85" s="135" t="n"/>
      <c r="G85" s="136" t="n"/>
      <c r="H85" s="137">
        <f>IF(AND(F85&lt;&gt;"",G85&lt;&gt;""),F85*G85,0)</f>
        <v/>
      </c>
      <c r="I85" s="138" t="n"/>
    </row>
    <row r="86" ht="14.4" customHeight="1" s="100">
      <c r="A86" s="133" t="n">
        <v>46101</v>
      </c>
      <c r="B86" s="134">
        <f>TEXT(A86,"jjjj")</f>
        <v/>
      </c>
      <c r="C86" s="135" t="n"/>
      <c r="D86" s="136" t="n"/>
      <c r="E86" s="137">
        <f>IF(AND(C86&lt;&gt;"",D86&lt;&gt;""),C86*D86,0)</f>
        <v/>
      </c>
      <c r="F86" s="135" t="n"/>
      <c r="G86" s="136" t="n"/>
      <c r="H86" s="137">
        <f>IF(AND(F86&lt;&gt;"",G86&lt;&gt;""),F86*G86,0)</f>
        <v/>
      </c>
      <c r="I86" s="138" t="n"/>
    </row>
    <row r="87" ht="14.4" customHeight="1" s="100">
      <c r="A87" s="133" t="n">
        <v>46102</v>
      </c>
      <c r="B87" s="134">
        <f>TEXT(A87,"jjjj")</f>
        <v/>
      </c>
      <c r="C87" s="135" t="n"/>
      <c r="D87" s="136" t="n"/>
      <c r="E87" s="137">
        <f>IF(AND(C87&lt;&gt;"",D87&lt;&gt;""),C87*D87,0)</f>
        <v/>
      </c>
      <c r="F87" s="135" t="n"/>
      <c r="G87" s="136" t="n"/>
      <c r="H87" s="137">
        <f>IF(AND(F87&lt;&gt;"",G87&lt;&gt;""),F87*G87,0)</f>
        <v/>
      </c>
      <c r="I87" s="138" t="n"/>
    </row>
    <row r="88" ht="14.4" customHeight="1" s="100">
      <c r="A88" s="133" t="n">
        <v>46103</v>
      </c>
      <c r="B88" s="134">
        <f>TEXT(A88,"jjjj")</f>
        <v/>
      </c>
      <c r="C88" s="135" t="n"/>
      <c r="D88" s="136" t="n"/>
      <c r="E88" s="137">
        <f>IF(AND(C88&lt;&gt;"",D88&lt;&gt;""),C88*D88,0)</f>
        <v/>
      </c>
      <c r="F88" s="135" t="n"/>
      <c r="G88" s="136" t="n"/>
      <c r="H88" s="137">
        <f>IF(AND(F88&lt;&gt;"",G88&lt;&gt;""),F88*G88,0)</f>
        <v/>
      </c>
      <c r="I88" s="138" t="n"/>
    </row>
    <row r="89" ht="14.4" customHeight="1" s="100">
      <c r="A89" s="133" t="n">
        <v>46104</v>
      </c>
      <c r="B89" s="134">
        <f>TEXT(A89,"jjjj")</f>
        <v/>
      </c>
      <c r="C89" s="135" t="n"/>
      <c r="D89" s="136" t="n"/>
      <c r="E89" s="137">
        <f>IF(AND(C89&lt;&gt;"",D89&lt;&gt;""),C89*D89,0)</f>
        <v/>
      </c>
      <c r="F89" s="135" t="n"/>
      <c r="G89" s="136" t="n"/>
      <c r="H89" s="137">
        <f>IF(AND(F89&lt;&gt;"",G89&lt;&gt;""),F89*G89,0)</f>
        <v/>
      </c>
      <c r="I89" s="138" t="n"/>
    </row>
    <row r="90" ht="14.4" customHeight="1" s="100">
      <c r="A90" s="133" t="n">
        <v>46105</v>
      </c>
      <c r="B90" s="134">
        <f>TEXT(A90,"jjjj")</f>
        <v/>
      </c>
      <c r="C90" s="135" t="n"/>
      <c r="D90" s="136" t="n"/>
      <c r="E90" s="137">
        <f>IF(AND(C90&lt;&gt;"",D90&lt;&gt;""),C90*D90,0)</f>
        <v/>
      </c>
      <c r="F90" s="135" t="n">
        <v>50</v>
      </c>
      <c r="G90" s="136" t="n">
        <v>5.5</v>
      </c>
      <c r="H90" s="137">
        <f>IF(AND(F90&lt;&gt;"",G90&lt;&gt;""),F90*G90,0)</f>
        <v/>
      </c>
      <c r="I90" s="138" t="n"/>
    </row>
    <row r="91" ht="14.4" customHeight="1" s="100">
      <c r="A91" s="133" t="n">
        <v>46106</v>
      </c>
      <c r="B91" s="134">
        <f>TEXT(A91,"jjjj")</f>
        <v/>
      </c>
      <c r="C91" s="135" t="n"/>
      <c r="D91" s="136" t="n"/>
      <c r="E91" s="137">
        <f>IF(AND(C91&lt;&gt;"",D91&lt;&gt;""),C91*D91,0)</f>
        <v/>
      </c>
      <c r="F91" s="135" t="n">
        <v>50</v>
      </c>
      <c r="G91" s="136" t="n">
        <v>5.5</v>
      </c>
      <c r="H91" s="137">
        <f>IF(AND(F91&lt;&gt;"",G91&lt;&gt;""),F91*G91,0)</f>
        <v/>
      </c>
      <c r="I91" s="138" t="n"/>
    </row>
    <row r="92" ht="14.4" customHeight="1" s="100">
      <c r="A92" s="133" t="n">
        <v>46107</v>
      </c>
      <c r="B92" s="134">
        <f>TEXT(A92,"jjjj")</f>
        <v/>
      </c>
      <c r="C92" s="135" t="n"/>
      <c r="D92" s="136" t="n"/>
      <c r="E92" s="137">
        <f>IF(AND(C92&lt;&gt;"",D92&lt;&gt;""),C92*D92,0)</f>
        <v/>
      </c>
      <c r="F92" s="135" t="n">
        <v>50</v>
      </c>
      <c r="G92" s="136" t="n">
        <v>5.5</v>
      </c>
      <c r="H92" s="137">
        <f>IF(AND(F92&lt;&gt;"",G92&lt;&gt;""),F92*G92,0)</f>
        <v/>
      </c>
      <c r="I92" s="138" t="n"/>
    </row>
    <row r="93" ht="14.4" customHeight="1" s="100">
      <c r="A93" s="133" t="n">
        <v>46108</v>
      </c>
      <c r="B93" s="134">
        <f>TEXT(A93,"jjjj")</f>
        <v/>
      </c>
      <c r="C93" s="135" t="n"/>
      <c r="D93" s="136" t="n"/>
      <c r="E93" s="137">
        <f>IF(AND(C93&lt;&gt;"",D93&lt;&gt;""),C93*D93,0)</f>
        <v/>
      </c>
      <c r="F93" s="135" t="n"/>
      <c r="G93" s="136" t="n"/>
      <c r="H93" s="137">
        <f>IF(AND(F93&lt;&gt;"",G93&lt;&gt;""),F93*G93,0)</f>
        <v/>
      </c>
      <c r="I93" s="138" t="n"/>
    </row>
    <row r="94" ht="14.4" customHeight="1" s="100">
      <c r="A94" s="133" t="n">
        <v>46109</v>
      </c>
      <c r="B94" s="134">
        <f>TEXT(A94,"jjjj")</f>
        <v/>
      </c>
      <c r="C94" s="135" t="n"/>
      <c r="D94" s="136" t="n"/>
      <c r="E94" s="137">
        <f>IF(AND(C94&lt;&gt;"",D94&lt;&gt;""),C94*D94,0)</f>
        <v/>
      </c>
      <c r="F94" s="135" t="n"/>
      <c r="G94" s="136" t="n"/>
      <c r="H94" s="137">
        <f>IF(AND(F94&lt;&gt;"",G94&lt;&gt;""),F94*G94,0)</f>
        <v/>
      </c>
      <c r="I94" s="138" t="n"/>
    </row>
    <row r="95" ht="14.4" customHeight="1" s="100">
      <c r="A95" s="133" t="n">
        <v>46110</v>
      </c>
      <c r="B95" s="134">
        <f>TEXT(A95,"jjjj")</f>
        <v/>
      </c>
      <c r="C95" s="135" t="n"/>
      <c r="D95" s="136" t="n"/>
      <c r="E95" s="137">
        <f>IF(AND(C95&lt;&gt;"",D95&lt;&gt;""),C95*D95,0)</f>
        <v/>
      </c>
      <c r="F95" s="135" t="n"/>
      <c r="G95" s="136" t="n"/>
      <c r="H95" s="137">
        <f>IF(AND(F95&lt;&gt;"",G95&lt;&gt;""),F95*G95,0)</f>
        <v/>
      </c>
      <c r="I95" s="138" t="n"/>
    </row>
    <row r="96" ht="14.4" customHeight="1" s="100">
      <c r="A96" s="133" t="n">
        <v>46111</v>
      </c>
      <c r="B96" s="134">
        <f>TEXT(A96,"jjjj")</f>
        <v/>
      </c>
      <c r="C96" s="135" t="n"/>
      <c r="D96" s="136" t="n"/>
      <c r="E96" s="137">
        <f>IF(AND(C96&lt;&gt;"",D96&lt;&gt;""),C96*D96,0)</f>
        <v/>
      </c>
      <c r="F96" s="135" t="n">
        <v>50</v>
      </c>
      <c r="G96" s="136" t="n">
        <v>5.5</v>
      </c>
      <c r="H96" s="137">
        <f>IF(AND(F96&lt;&gt;"",G96&lt;&gt;""),F96*G96,0)</f>
        <v/>
      </c>
      <c r="I96" s="138" t="n"/>
    </row>
    <row r="97" ht="14.4" customHeight="1" s="100">
      <c r="A97" s="133" t="n">
        <v>46112</v>
      </c>
      <c r="B97" s="134">
        <f>TEXT(A97,"jjjj")</f>
        <v/>
      </c>
      <c r="C97" s="135" t="n"/>
      <c r="D97" s="136" t="n"/>
      <c r="E97" s="137">
        <f>IF(AND(C97&lt;&gt;"",D97&lt;&gt;""),C97*D97,0)</f>
        <v/>
      </c>
      <c r="F97" s="135" t="n">
        <v>50</v>
      </c>
      <c r="G97" s="136" t="n">
        <v>5.5</v>
      </c>
      <c r="H97" s="137">
        <f>IF(AND(F97&lt;&gt;"",G97&lt;&gt;""),F97*G97,0)</f>
        <v/>
      </c>
      <c r="I97" s="138" t="n"/>
    </row>
    <row r="98" ht="14.4" customHeight="1" s="100">
      <c r="A98" s="133" t="n">
        <v>46113</v>
      </c>
      <c r="B98" s="134">
        <f>TEXT(A98,"jjjj")</f>
        <v/>
      </c>
      <c r="C98" s="135" t="n"/>
      <c r="D98" s="136" t="n"/>
      <c r="E98" s="137">
        <f>IF(AND(C98&lt;&gt;"",D98&lt;&gt;""),C98*D98,0)</f>
        <v/>
      </c>
      <c r="F98" s="135" t="n">
        <v>50</v>
      </c>
      <c r="G98" s="136" t="n">
        <v>5.5</v>
      </c>
      <c r="H98" s="137">
        <f>IF(AND(F98&lt;&gt;"",G98&lt;&gt;""),F98*G98,0)</f>
        <v/>
      </c>
      <c r="I98" s="138" t="n"/>
    </row>
    <row r="99" ht="14.4" customHeight="1" s="100">
      <c r="A99" s="133" t="n">
        <v>46114</v>
      </c>
      <c r="B99" s="134">
        <f>TEXT(A99,"jjjj")</f>
        <v/>
      </c>
      <c r="C99" s="135" t="n"/>
      <c r="D99" s="136" t="n"/>
      <c r="E99" s="137">
        <f>IF(AND(C99&lt;&gt;"",D99&lt;&gt;""),C99*D99,0)</f>
        <v/>
      </c>
      <c r="F99" s="135" t="n"/>
      <c r="G99" s="136" t="n"/>
      <c r="H99" s="137">
        <f>IF(AND(F99&lt;&gt;"",G99&lt;&gt;""),F99*G99,0)</f>
        <v/>
      </c>
      <c r="I99" s="138" t="n"/>
    </row>
    <row r="100" ht="14.4" customHeight="1" s="100">
      <c r="A100" s="133" t="n">
        <v>46115</v>
      </c>
      <c r="B100" s="134">
        <f>TEXT(A100,"jjjj")</f>
        <v/>
      </c>
      <c r="C100" s="135" t="n"/>
      <c r="D100" s="136" t="n"/>
      <c r="E100" s="137">
        <f>IF(AND(C100&lt;&gt;"",D100&lt;&gt;""),C100*D100,0)</f>
        <v/>
      </c>
      <c r="F100" s="135" t="n"/>
      <c r="G100" s="136" t="n"/>
      <c r="H100" s="137">
        <f>IF(AND(F100&lt;&gt;"",G100&lt;&gt;""),F100*G100,0)</f>
        <v/>
      </c>
      <c r="I100" s="138" t="n"/>
    </row>
    <row r="101" ht="14.4" customHeight="1" s="100">
      <c r="A101" s="133" t="n">
        <v>46116</v>
      </c>
      <c r="B101" s="134">
        <f>TEXT(A101,"jjjj")</f>
        <v/>
      </c>
      <c r="C101" s="135" t="n"/>
      <c r="D101" s="136" t="n"/>
      <c r="E101" s="137">
        <f>IF(AND(C101&lt;&gt;"",D101&lt;&gt;""),C101*D101,0)</f>
        <v/>
      </c>
      <c r="F101" s="135" t="n"/>
      <c r="G101" s="136" t="n"/>
      <c r="H101" s="137">
        <f>IF(AND(F101&lt;&gt;"",G101&lt;&gt;""),F101*G101,0)</f>
        <v/>
      </c>
      <c r="I101" s="138" t="n"/>
    </row>
    <row r="102" ht="14.4" customHeight="1" s="100">
      <c r="A102" s="133" t="n">
        <v>46117</v>
      </c>
      <c r="B102" s="134">
        <f>TEXT(A102,"jjjj")</f>
        <v/>
      </c>
      <c r="C102" s="135" t="n"/>
      <c r="D102" s="136" t="n"/>
      <c r="E102" s="137">
        <f>IF(AND(C102&lt;&gt;"",D102&lt;&gt;""),C102*D102,0)</f>
        <v/>
      </c>
      <c r="F102" s="135" t="n"/>
      <c r="G102" s="136" t="n"/>
      <c r="H102" s="137">
        <f>IF(AND(F102&lt;&gt;"",G102&lt;&gt;""),F102*G102,0)</f>
        <v/>
      </c>
      <c r="I102" s="138" t="n"/>
    </row>
    <row r="103" ht="14.4" customHeight="1" s="100">
      <c r="A103" s="133" t="n">
        <v>46118</v>
      </c>
      <c r="B103" s="134">
        <f>TEXT(A103,"jjjj")</f>
        <v/>
      </c>
      <c r="C103" s="135" t="n"/>
      <c r="D103" s="136" t="n"/>
      <c r="E103" s="137">
        <f>IF(AND(C103&lt;&gt;"",D103&lt;&gt;""),C103*D103,0)</f>
        <v/>
      </c>
      <c r="F103" s="135" t="n">
        <v>50</v>
      </c>
      <c r="G103" s="136" t="n">
        <v>5.5</v>
      </c>
      <c r="H103" s="137">
        <f>IF(AND(F103&lt;&gt;"",G103&lt;&gt;""),F103*G103,0)</f>
        <v/>
      </c>
      <c r="I103" s="138" t="n"/>
    </row>
    <row r="104" ht="14.4" customHeight="1" s="100">
      <c r="A104" s="133" t="n">
        <v>46119</v>
      </c>
      <c r="B104" s="134">
        <f>TEXT(A104,"jjjj")</f>
        <v/>
      </c>
      <c r="C104" s="135" t="n"/>
      <c r="D104" s="136" t="n"/>
      <c r="E104" s="137">
        <f>IF(AND(C104&lt;&gt;"",D104&lt;&gt;""),C104*D104,0)</f>
        <v/>
      </c>
      <c r="F104" s="135" t="n">
        <v>50</v>
      </c>
      <c r="G104" s="136" t="n">
        <v>5.5</v>
      </c>
      <c r="H104" s="137">
        <f>IF(AND(F104&lt;&gt;"",G104&lt;&gt;""),F104*G104,0)</f>
        <v/>
      </c>
      <c r="I104" s="138" t="n"/>
    </row>
    <row r="105" ht="14.4" customHeight="1" s="100">
      <c r="A105" s="133" t="n">
        <v>46120</v>
      </c>
      <c r="B105" s="134">
        <f>TEXT(A105,"jjjj")</f>
        <v/>
      </c>
      <c r="C105" s="135" t="n"/>
      <c r="D105" s="136" t="n"/>
      <c r="E105" s="137">
        <f>IF(AND(C105&lt;&gt;"",D105&lt;&gt;""),C105*D105,0)</f>
        <v/>
      </c>
      <c r="F105" s="135" t="n">
        <v>50</v>
      </c>
      <c r="G105" s="136" t="n">
        <v>5.5</v>
      </c>
      <c r="H105" s="137">
        <f>IF(AND(F105&lt;&gt;"",G105&lt;&gt;""),F105*G105,0)</f>
        <v/>
      </c>
      <c r="I105" s="138" t="n"/>
    </row>
    <row r="106" ht="14.4" customHeight="1" s="100">
      <c r="A106" s="133" t="n">
        <v>46121</v>
      </c>
      <c r="B106" s="134">
        <f>TEXT(A106,"jjjj")</f>
        <v/>
      </c>
      <c r="C106" s="135" t="n"/>
      <c r="D106" s="136" t="n"/>
      <c r="E106" s="137">
        <f>IF(AND(C106&lt;&gt;"",D106&lt;&gt;""),C106*D106,0)</f>
        <v/>
      </c>
      <c r="F106" s="135" t="n"/>
      <c r="G106" s="136" t="n"/>
      <c r="H106" s="137">
        <f>IF(AND(F106&lt;&gt;"",G106&lt;&gt;""),F106*G106,0)</f>
        <v/>
      </c>
      <c r="I106" s="138" t="n"/>
    </row>
    <row r="107" ht="14.4" customHeight="1" s="100">
      <c r="A107" s="133" t="n">
        <v>46122</v>
      </c>
      <c r="B107" s="134">
        <f>TEXT(A107,"jjjj")</f>
        <v/>
      </c>
      <c r="C107" s="135" t="n"/>
      <c r="D107" s="136" t="n"/>
      <c r="E107" s="137">
        <f>IF(AND(C107&lt;&gt;"",D107&lt;&gt;""),C107*D107,0)</f>
        <v/>
      </c>
      <c r="F107" s="135" t="n"/>
      <c r="G107" s="136" t="n"/>
      <c r="H107" s="137">
        <f>IF(AND(F107&lt;&gt;"",G107&lt;&gt;""),F107*G107,0)</f>
        <v/>
      </c>
      <c r="I107" s="138" t="n"/>
    </row>
    <row r="108" ht="14.4" customHeight="1" s="100">
      <c r="A108" s="133" t="n">
        <v>46123</v>
      </c>
      <c r="B108" s="134">
        <f>TEXT(A108,"jjjj")</f>
        <v/>
      </c>
      <c r="C108" s="135" t="n"/>
      <c r="D108" s="136" t="n"/>
      <c r="E108" s="137">
        <f>IF(AND(C108&lt;&gt;"",D108&lt;&gt;""),C108*D108,0)</f>
        <v/>
      </c>
      <c r="F108" s="135" t="n"/>
      <c r="G108" s="136" t="n"/>
      <c r="H108" s="137">
        <f>IF(AND(F108&lt;&gt;"",G108&lt;&gt;""),F108*G108,0)</f>
        <v/>
      </c>
      <c r="I108" s="138" t="n"/>
    </row>
    <row r="109" ht="14.4" customHeight="1" s="100">
      <c r="A109" s="133" t="n">
        <v>46124</v>
      </c>
      <c r="B109" s="134">
        <f>TEXT(A109,"jjjj")</f>
        <v/>
      </c>
      <c r="C109" s="135" t="n"/>
      <c r="D109" s="136" t="n"/>
      <c r="E109" s="137">
        <f>IF(AND(C109&lt;&gt;"",D109&lt;&gt;""),C109*D109,0)</f>
        <v/>
      </c>
      <c r="F109" s="135" t="n"/>
      <c r="G109" s="136" t="n"/>
      <c r="H109" s="137">
        <f>IF(AND(F109&lt;&gt;"",G109&lt;&gt;""),F109*G109,0)</f>
        <v/>
      </c>
      <c r="I109" s="138" t="n"/>
    </row>
    <row r="110" ht="14.4" customHeight="1" s="100">
      <c r="A110" s="133" t="n">
        <v>46125</v>
      </c>
      <c r="B110" s="134">
        <f>TEXT(A110,"jjjj")</f>
        <v/>
      </c>
      <c r="C110" s="135" t="n"/>
      <c r="D110" s="136" t="n"/>
      <c r="E110" s="137">
        <f>IF(AND(C110&lt;&gt;"",D110&lt;&gt;""),C110*D110,0)</f>
        <v/>
      </c>
      <c r="F110" s="135" t="n">
        <v>50</v>
      </c>
      <c r="G110" s="136" t="n">
        <v>5.5</v>
      </c>
      <c r="H110" s="137">
        <f>IF(AND(F110&lt;&gt;"",G110&lt;&gt;""),F110*G110,0)</f>
        <v/>
      </c>
      <c r="I110" s="138" t="n"/>
    </row>
    <row r="111" ht="14.4" customHeight="1" s="100">
      <c r="A111" s="133" t="n">
        <v>46126</v>
      </c>
      <c r="B111" s="134">
        <f>TEXT(A111,"jjjj")</f>
        <v/>
      </c>
      <c r="C111" s="135" t="n"/>
      <c r="D111" s="136" t="n"/>
      <c r="E111" s="137">
        <f>IF(AND(C111&lt;&gt;"",D111&lt;&gt;""),C111*D111,0)</f>
        <v/>
      </c>
      <c r="F111" s="135" t="n">
        <v>50</v>
      </c>
      <c r="G111" s="136" t="n">
        <v>5.5</v>
      </c>
      <c r="H111" s="137">
        <f>IF(AND(F111&lt;&gt;"",G111&lt;&gt;""),F111*G111,0)</f>
        <v/>
      </c>
      <c r="I111" s="138" t="n"/>
    </row>
    <row r="112" ht="14.4" customHeight="1" s="100">
      <c r="A112" s="133" t="n">
        <v>46127</v>
      </c>
      <c r="B112" s="134">
        <f>TEXT(A112,"jjjj")</f>
        <v/>
      </c>
      <c r="C112" s="135" t="n"/>
      <c r="D112" s="136" t="n"/>
      <c r="E112" s="137">
        <f>IF(AND(C112&lt;&gt;"",D112&lt;&gt;""),C112*D112,0)</f>
        <v/>
      </c>
      <c r="F112" s="135" t="n">
        <v>50</v>
      </c>
      <c r="G112" s="136" t="n">
        <v>5.5</v>
      </c>
      <c r="H112" s="137">
        <f>IF(AND(F112&lt;&gt;"",G112&lt;&gt;""),F112*G112,0)</f>
        <v/>
      </c>
      <c r="I112" s="138" t="n"/>
    </row>
    <row r="113" ht="14.4" customHeight="1" s="100">
      <c r="A113" s="133" t="n">
        <v>46128</v>
      </c>
      <c r="B113" s="134">
        <f>TEXT(A113,"jjjj")</f>
        <v/>
      </c>
      <c r="C113" s="135" t="n"/>
      <c r="D113" s="136" t="n"/>
      <c r="E113" s="137">
        <f>IF(AND(C113&lt;&gt;"",D113&lt;&gt;""),C113*D113,0)</f>
        <v/>
      </c>
      <c r="F113" s="135" t="n"/>
      <c r="G113" s="136" t="n"/>
      <c r="H113" s="137">
        <f>IF(AND(F113&lt;&gt;"",G113&lt;&gt;""),F113*G113,0)</f>
        <v/>
      </c>
      <c r="I113" s="138" t="n"/>
    </row>
    <row r="114" ht="14.4" customHeight="1" s="100">
      <c r="A114" s="133" t="n">
        <v>46129</v>
      </c>
      <c r="B114" s="134">
        <f>TEXT(A114,"jjjj")</f>
        <v/>
      </c>
      <c r="C114" s="135" t="n"/>
      <c r="D114" s="136" t="n"/>
      <c r="E114" s="137">
        <f>IF(AND(C114&lt;&gt;"",D114&lt;&gt;""),C114*D114,0)</f>
        <v/>
      </c>
      <c r="F114" s="135" t="n"/>
      <c r="G114" s="136" t="n"/>
      <c r="H114" s="137">
        <f>IF(AND(F114&lt;&gt;"",G114&lt;&gt;""),F114*G114,0)</f>
        <v/>
      </c>
      <c r="I114" s="138" t="n"/>
    </row>
    <row r="115" ht="14.4" customHeight="1" s="100">
      <c r="A115" s="133" t="n">
        <v>46130</v>
      </c>
      <c r="B115" s="134">
        <f>TEXT(A115,"jjjj")</f>
        <v/>
      </c>
      <c r="C115" s="135" t="n"/>
      <c r="D115" s="136" t="n"/>
      <c r="E115" s="137">
        <f>IF(AND(C115&lt;&gt;"",D115&lt;&gt;""),C115*D115,0)</f>
        <v/>
      </c>
      <c r="F115" s="135" t="n"/>
      <c r="G115" s="136" t="n"/>
      <c r="H115" s="137">
        <f>IF(AND(F115&lt;&gt;"",G115&lt;&gt;""),F115*G115,0)</f>
        <v/>
      </c>
      <c r="I115" s="138" t="n"/>
    </row>
    <row r="116" ht="14.4" customHeight="1" s="100">
      <c r="A116" s="133" t="n">
        <v>46131</v>
      </c>
      <c r="B116" s="134">
        <f>TEXT(A116,"jjjj")</f>
        <v/>
      </c>
      <c r="C116" s="135" t="n"/>
      <c r="D116" s="136" t="n"/>
      <c r="E116" s="137">
        <f>IF(AND(C116&lt;&gt;"",D116&lt;&gt;""),C116*D116,0)</f>
        <v/>
      </c>
      <c r="F116" s="135" t="n"/>
      <c r="G116" s="136" t="n"/>
      <c r="H116" s="137">
        <f>IF(AND(F116&lt;&gt;"",G116&lt;&gt;""),F116*G116,0)</f>
        <v/>
      </c>
      <c r="I116" s="138" t="n"/>
    </row>
    <row r="117" ht="14.4" customHeight="1" s="100">
      <c r="A117" s="133" t="n">
        <v>46132</v>
      </c>
      <c r="B117" s="134">
        <f>TEXT(A117,"jjjj")</f>
        <v/>
      </c>
      <c r="C117" s="135" t="n"/>
      <c r="D117" s="136" t="n"/>
      <c r="E117" s="137">
        <f>IF(AND(C117&lt;&gt;"",D117&lt;&gt;""),C117*D117,0)</f>
        <v/>
      </c>
      <c r="F117" s="135" t="n"/>
      <c r="G117" s="136" t="n"/>
      <c r="H117" s="137">
        <f>IF(AND(F117&lt;&gt;"",G117&lt;&gt;""),F117*G117,0)</f>
        <v/>
      </c>
      <c r="I117" s="138" t="n"/>
    </row>
    <row r="118" ht="14.4" customHeight="1" s="100">
      <c r="A118" s="133" t="n">
        <v>46133</v>
      </c>
      <c r="B118" s="134">
        <f>TEXT(A118,"jjjj")</f>
        <v/>
      </c>
      <c r="C118" s="135" t="n"/>
      <c r="D118" s="136" t="n"/>
      <c r="E118" s="137">
        <f>IF(AND(C118&lt;&gt;"",D118&lt;&gt;""),C118*D118,0)</f>
        <v/>
      </c>
      <c r="F118" s="135" t="n"/>
      <c r="G118" s="136" t="n"/>
      <c r="H118" s="137">
        <f>IF(AND(F118&lt;&gt;"",G118&lt;&gt;""),F118*G118,0)</f>
        <v/>
      </c>
      <c r="I118" s="138" t="n"/>
    </row>
    <row r="119" ht="14.4" customHeight="1" s="100">
      <c r="A119" s="133" t="n">
        <v>46134</v>
      </c>
      <c r="B119" s="134">
        <f>TEXT(A119,"jjjj")</f>
        <v/>
      </c>
      <c r="C119" s="135" t="n"/>
      <c r="D119" s="136" t="n"/>
      <c r="E119" s="137">
        <f>IF(AND(C119&lt;&gt;"",D119&lt;&gt;""),C119*D119,0)</f>
        <v/>
      </c>
      <c r="F119" s="135" t="n"/>
      <c r="G119" s="136" t="n"/>
      <c r="H119" s="137">
        <f>IF(AND(F119&lt;&gt;"",G119&lt;&gt;""),F119*G119,0)</f>
        <v/>
      </c>
      <c r="I119" s="138" t="n"/>
    </row>
    <row r="120" ht="14.4" customHeight="1" s="100">
      <c r="A120" s="133" t="n">
        <v>46135</v>
      </c>
      <c r="B120" s="134">
        <f>TEXT(A120,"jjjj")</f>
        <v/>
      </c>
      <c r="C120" s="135" t="n"/>
      <c r="D120" s="136" t="n"/>
      <c r="E120" s="137">
        <f>IF(AND(C120&lt;&gt;"",D120&lt;&gt;""),C120*D120,0)</f>
        <v/>
      </c>
      <c r="F120" s="135" t="n"/>
      <c r="G120" s="136" t="n"/>
      <c r="H120" s="137">
        <f>IF(AND(F120&lt;&gt;"",G120&lt;&gt;""),F120*G120,0)</f>
        <v/>
      </c>
      <c r="I120" s="138" t="n"/>
    </row>
    <row r="121" ht="14.4" customHeight="1" s="100">
      <c r="A121" s="133" t="n">
        <v>46136</v>
      </c>
      <c r="B121" s="134">
        <f>TEXT(A121,"jjjj")</f>
        <v/>
      </c>
      <c r="C121" s="135" t="n"/>
      <c r="D121" s="136" t="n"/>
      <c r="E121" s="137">
        <f>IF(AND(C121&lt;&gt;"",D121&lt;&gt;""),C121*D121,0)</f>
        <v/>
      </c>
      <c r="F121" s="135" t="n"/>
      <c r="G121" s="136" t="n"/>
      <c r="H121" s="137">
        <f>IF(AND(F121&lt;&gt;"",G121&lt;&gt;""),F121*G121,0)</f>
        <v/>
      </c>
      <c r="I121" s="138" t="n"/>
    </row>
    <row r="122" ht="14.4" customHeight="1" s="100">
      <c r="A122" s="133" t="n">
        <v>46137</v>
      </c>
      <c r="B122" s="134">
        <f>TEXT(A122,"jjjj")</f>
        <v/>
      </c>
      <c r="C122" s="135" t="n"/>
      <c r="D122" s="136" t="n"/>
      <c r="E122" s="137">
        <f>IF(AND(C122&lt;&gt;"",D122&lt;&gt;""),C122*D122,0)</f>
        <v/>
      </c>
      <c r="F122" s="135" t="n"/>
      <c r="G122" s="136" t="n"/>
      <c r="H122" s="137">
        <f>IF(AND(F122&lt;&gt;"",G122&lt;&gt;""),F122*G122,0)</f>
        <v/>
      </c>
      <c r="I122" s="138" t="n"/>
    </row>
    <row r="123" ht="14.4" customHeight="1" s="100">
      <c r="A123" s="133" t="n">
        <v>46138</v>
      </c>
      <c r="B123" s="134">
        <f>TEXT(A123,"jjjj")</f>
        <v/>
      </c>
      <c r="C123" s="135" t="n"/>
      <c r="D123" s="136" t="n"/>
      <c r="E123" s="137">
        <f>IF(AND(C123&lt;&gt;"",D123&lt;&gt;""),C123*D123,0)</f>
        <v/>
      </c>
      <c r="F123" s="135" t="n"/>
      <c r="G123" s="136" t="n"/>
      <c r="H123" s="137">
        <f>IF(AND(F123&lt;&gt;"",G123&lt;&gt;""),F123*G123,0)</f>
        <v/>
      </c>
      <c r="I123" s="138" t="n"/>
    </row>
    <row r="124" ht="14.4" customHeight="1" s="100">
      <c r="A124" s="133" t="n">
        <v>46139</v>
      </c>
      <c r="B124" s="134">
        <f>TEXT(A124,"jjjj")</f>
        <v/>
      </c>
      <c r="C124" s="135" t="n"/>
      <c r="D124" s="136" t="n"/>
      <c r="E124" s="137">
        <f>IF(AND(C124&lt;&gt;"",D124&lt;&gt;""),C124*D124,0)</f>
        <v/>
      </c>
      <c r="F124" s="135" t="n"/>
      <c r="G124" s="136" t="n"/>
      <c r="H124" s="137">
        <f>IF(AND(F124&lt;&gt;"",G124&lt;&gt;""),F124*G124,0)</f>
        <v/>
      </c>
      <c r="I124" s="138" t="n"/>
    </row>
    <row r="125" ht="14.4" customHeight="1" s="100">
      <c r="A125" s="133" t="n">
        <v>46140</v>
      </c>
      <c r="B125" s="134">
        <f>TEXT(A125,"jjjj")</f>
        <v/>
      </c>
      <c r="C125" s="135" t="n"/>
      <c r="D125" s="136" t="n"/>
      <c r="E125" s="137">
        <f>IF(AND(C125&lt;&gt;"",D125&lt;&gt;""),C125*D125,0)</f>
        <v/>
      </c>
      <c r="F125" s="135" t="n"/>
      <c r="G125" s="136" t="n"/>
      <c r="H125" s="137">
        <f>IF(AND(F125&lt;&gt;"",G125&lt;&gt;""),F125*G125,0)</f>
        <v/>
      </c>
      <c r="I125" s="138" t="n"/>
    </row>
    <row r="126" ht="14.4" customHeight="1" s="100">
      <c r="A126" s="133" t="n">
        <v>46141</v>
      </c>
      <c r="B126" s="134">
        <f>TEXT(A126,"jjjj")</f>
        <v/>
      </c>
      <c r="C126" s="135" t="n"/>
      <c r="D126" s="136" t="n"/>
      <c r="E126" s="137">
        <f>IF(AND(C126&lt;&gt;"",D126&lt;&gt;""),C126*D126,0)</f>
        <v/>
      </c>
      <c r="F126" s="135" t="n"/>
      <c r="G126" s="136" t="n"/>
      <c r="H126" s="137">
        <f>IF(AND(F126&lt;&gt;"",G126&lt;&gt;""),F126*G126,0)</f>
        <v/>
      </c>
      <c r="I126" s="138" t="n"/>
    </row>
    <row r="127" ht="14.4" customHeight="1" s="100">
      <c r="A127" s="133" t="n">
        <v>46142</v>
      </c>
      <c r="B127" s="134">
        <f>TEXT(A127,"jjjj")</f>
        <v/>
      </c>
      <c r="C127" s="135" t="n"/>
      <c r="D127" s="136" t="n"/>
      <c r="E127" s="137">
        <f>IF(AND(C127&lt;&gt;"",D127&lt;&gt;""),C127*D127,0)</f>
        <v/>
      </c>
      <c r="F127" s="135" t="n"/>
      <c r="G127" s="136" t="n"/>
      <c r="H127" s="137">
        <f>IF(AND(F127&lt;&gt;"",G127&lt;&gt;""),F127*G127,0)</f>
        <v/>
      </c>
      <c r="I127" s="138" t="n"/>
    </row>
    <row r="128" ht="14.4" customHeight="1" s="100">
      <c r="A128" s="133" t="n">
        <v>46143</v>
      </c>
      <c r="B128" s="134">
        <f>TEXT(A128,"jjjj")</f>
        <v/>
      </c>
      <c r="C128" s="135" t="n"/>
      <c r="D128" s="136" t="n"/>
      <c r="E128" s="137">
        <f>IF(AND(C128&lt;&gt;"",D128&lt;&gt;""),C128*D128,0)</f>
        <v/>
      </c>
      <c r="F128" s="135" t="n"/>
      <c r="G128" s="136" t="n"/>
      <c r="H128" s="137">
        <f>IF(AND(F128&lt;&gt;"",G128&lt;&gt;""),F128*G128,0)</f>
        <v/>
      </c>
      <c r="I128" s="138" t="n"/>
    </row>
    <row r="129" ht="14.4" customHeight="1" s="100">
      <c r="A129" s="133" t="n">
        <v>46144</v>
      </c>
      <c r="B129" s="134">
        <f>TEXT(A129,"jjjj")</f>
        <v/>
      </c>
      <c r="C129" s="135" t="n"/>
      <c r="D129" s="136" t="n"/>
      <c r="E129" s="137">
        <f>IF(AND(C129&lt;&gt;"",D129&lt;&gt;""),C129*D129,0)</f>
        <v/>
      </c>
      <c r="F129" s="135" t="n"/>
      <c r="G129" s="136" t="n"/>
      <c r="H129" s="137">
        <f>IF(AND(F129&lt;&gt;"",G129&lt;&gt;""),F129*G129,0)</f>
        <v/>
      </c>
      <c r="I129" s="138" t="n"/>
    </row>
    <row r="130" ht="14.4" customHeight="1" s="100">
      <c r="A130" s="133" t="n">
        <v>46145</v>
      </c>
      <c r="B130" s="134">
        <f>TEXT(A130,"jjjj")</f>
        <v/>
      </c>
      <c r="C130" s="135" t="n"/>
      <c r="D130" s="136" t="n"/>
      <c r="E130" s="137">
        <f>IF(AND(C130&lt;&gt;"",D130&lt;&gt;""),C130*D130,0)</f>
        <v/>
      </c>
      <c r="F130" s="135" t="n"/>
      <c r="G130" s="136" t="n"/>
      <c r="H130" s="137">
        <f>IF(AND(F130&lt;&gt;"",G130&lt;&gt;""),F130*G130,0)</f>
        <v/>
      </c>
      <c r="I130" s="138" t="n"/>
    </row>
    <row r="131" ht="14.4" customHeight="1" s="100">
      <c r="A131" s="133" t="n">
        <v>46146</v>
      </c>
      <c r="B131" s="134">
        <f>TEXT(A131,"jjjj")</f>
        <v/>
      </c>
      <c r="C131" s="135" t="n"/>
      <c r="D131" s="136" t="n"/>
      <c r="E131" s="137">
        <f>IF(AND(C131&lt;&gt;"",D131&lt;&gt;""),C131*D131,0)</f>
        <v/>
      </c>
      <c r="F131" s="135" t="n"/>
      <c r="G131" s="136" t="n"/>
      <c r="H131" s="137">
        <f>IF(AND(F131&lt;&gt;"",G131&lt;&gt;""),F131*G131,0)</f>
        <v/>
      </c>
      <c r="I131" s="138" t="n"/>
    </row>
    <row r="132" ht="14.4" customHeight="1" s="100">
      <c r="A132" s="133" t="n">
        <v>46147</v>
      </c>
      <c r="B132" s="134">
        <f>TEXT(A132,"jjjj")</f>
        <v/>
      </c>
      <c r="C132" s="135" t="n"/>
      <c r="D132" s="136" t="n"/>
      <c r="E132" s="137">
        <f>IF(AND(C132&lt;&gt;"",D132&lt;&gt;""),C132*D132,0)</f>
        <v/>
      </c>
      <c r="F132" s="135" t="n"/>
      <c r="G132" s="136" t="n"/>
      <c r="H132" s="137">
        <f>IF(AND(F132&lt;&gt;"",G132&lt;&gt;""),F132*G132,0)</f>
        <v/>
      </c>
      <c r="I132" s="138" t="n"/>
    </row>
    <row r="133" ht="14.4" customHeight="1" s="100">
      <c r="A133" s="133" t="n">
        <v>46148</v>
      </c>
      <c r="B133" s="134">
        <f>TEXT(A133,"jjjj")</f>
        <v/>
      </c>
      <c r="C133" s="135" t="n"/>
      <c r="D133" s="136" t="n"/>
      <c r="E133" s="137">
        <f>IF(AND(C133&lt;&gt;"",D133&lt;&gt;""),C133*D133,0)</f>
        <v/>
      </c>
      <c r="F133" s="135" t="n"/>
      <c r="G133" s="136" t="n"/>
      <c r="H133" s="137">
        <f>IF(AND(F133&lt;&gt;"",G133&lt;&gt;""),F133*G133,0)</f>
        <v/>
      </c>
      <c r="I133" s="138" t="n"/>
    </row>
    <row r="134" ht="14.4" customHeight="1" s="100">
      <c r="A134" s="133" t="n">
        <v>46149</v>
      </c>
      <c r="B134" s="134">
        <f>TEXT(A134,"jjjj")</f>
        <v/>
      </c>
      <c r="C134" s="135" t="n"/>
      <c r="D134" s="136" t="n"/>
      <c r="E134" s="137">
        <f>IF(AND(C134&lt;&gt;"",D134&lt;&gt;""),C134*D134,0)</f>
        <v/>
      </c>
      <c r="F134" s="135" t="n"/>
      <c r="G134" s="136" t="n"/>
      <c r="H134" s="137">
        <f>IF(AND(F134&lt;&gt;"",G134&lt;&gt;""),F134*G134,0)</f>
        <v/>
      </c>
      <c r="I134" s="138" t="n"/>
    </row>
    <row r="135" ht="14.4" customHeight="1" s="100">
      <c r="A135" s="133" t="n">
        <v>46150</v>
      </c>
      <c r="B135" s="134">
        <f>TEXT(A135,"jjjj")</f>
        <v/>
      </c>
      <c r="C135" s="135" t="n"/>
      <c r="D135" s="136" t="n"/>
      <c r="E135" s="137">
        <f>IF(AND(C135&lt;&gt;"",D135&lt;&gt;""),C135*D135,0)</f>
        <v/>
      </c>
      <c r="F135" s="135" t="n"/>
      <c r="G135" s="136" t="n"/>
      <c r="H135" s="137">
        <f>IF(AND(F135&lt;&gt;"",G135&lt;&gt;""),F135*G135,0)</f>
        <v/>
      </c>
      <c r="I135" s="138" t="n"/>
    </row>
    <row r="136" ht="14.4" customHeight="1" s="100">
      <c r="A136" s="133" t="n">
        <v>46151</v>
      </c>
      <c r="B136" s="134">
        <f>TEXT(A136,"jjjj")</f>
        <v/>
      </c>
      <c r="C136" s="135" t="n"/>
      <c r="D136" s="136" t="n"/>
      <c r="E136" s="137">
        <f>IF(AND(C136&lt;&gt;"",D136&lt;&gt;""),C136*D136,0)</f>
        <v/>
      </c>
      <c r="F136" s="135" t="n"/>
      <c r="G136" s="136" t="n"/>
      <c r="H136" s="137">
        <f>IF(AND(F136&lt;&gt;"",G136&lt;&gt;""),F136*G136,0)</f>
        <v/>
      </c>
      <c r="I136" s="138" t="n"/>
    </row>
    <row r="137" ht="14.4" customHeight="1" s="100">
      <c r="A137" s="133" t="n">
        <v>46152</v>
      </c>
      <c r="B137" s="134">
        <f>TEXT(A137,"jjjj")</f>
        <v/>
      </c>
      <c r="C137" s="135" t="n"/>
      <c r="D137" s="136" t="n"/>
      <c r="E137" s="137">
        <f>IF(AND(C137&lt;&gt;"",D137&lt;&gt;""),C137*D137,0)</f>
        <v/>
      </c>
      <c r="F137" s="135" t="n"/>
      <c r="G137" s="136" t="n"/>
      <c r="H137" s="137">
        <f>IF(AND(F137&lt;&gt;"",G137&lt;&gt;""),F137*G137,0)</f>
        <v/>
      </c>
      <c r="I137" s="138" t="n"/>
    </row>
    <row r="138" ht="14.4" customHeight="1" s="100">
      <c r="A138" s="133" t="n">
        <v>46153</v>
      </c>
      <c r="B138" s="134">
        <f>TEXT(A138,"jjjj")</f>
        <v/>
      </c>
      <c r="C138" s="135" t="n"/>
      <c r="D138" s="136" t="n"/>
      <c r="E138" s="137">
        <f>IF(AND(C138&lt;&gt;"",D138&lt;&gt;""),C138*D138,0)</f>
        <v/>
      </c>
      <c r="F138" s="135" t="n"/>
      <c r="G138" s="136" t="n"/>
      <c r="H138" s="137">
        <f>IF(AND(F138&lt;&gt;"",G138&lt;&gt;""),F138*G138,0)</f>
        <v/>
      </c>
      <c r="I138" s="138" t="n"/>
    </row>
    <row r="139" ht="14.4" customHeight="1" s="100">
      <c r="A139" s="133" t="n">
        <v>46154</v>
      </c>
      <c r="B139" s="134">
        <f>TEXT(A139,"jjjj")</f>
        <v/>
      </c>
      <c r="C139" s="135" t="n"/>
      <c r="D139" s="136" t="n"/>
      <c r="E139" s="137">
        <f>IF(AND(C139&lt;&gt;"",D139&lt;&gt;""),C139*D139,0)</f>
        <v/>
      </c>
      <c r="F139" s="135" t="n"/>
      <c r="G139" s="136" t="n"/>
      <c r="H139" s="137">
        <f>IF(AND(F139&lt;&gt;"",G139&lt;&gt;""),F139*G139,0)</f>
        <v/>
      </c>
      <c r="I139" s="138" t="n"/>
    </row>
    <row r="140" ht="14.4" customHeight="1" s="100">
      <c r="A140" s="133" t="n">
        <v>46155</v>
      </c>
      <c r="B140" s="134">
        <f>TEXT(A140,"jjjj")</f>
        <v/>
      </c>
      <c r="C140" s="135" t="n"/>
      <c r="D140" s="136" t="n"/>
      <c r="E140" s="137">
        <f>IF(AND(C140&lt;&gt;"",D140&lt;&gt;""),C140*D140,0)</f>
        <v/>
      </c>
      <c r="F140" s="135" t="n"/>
      <c r="G140" s="136" t="n"/>
      <c r="H140" s="137">
        <f>IF(AND(F140&lt;&gt;"",G140&lt;&gt;""),F140*G140,0)</f>
        <v/>
      </c>
      <c r="I140" s="138" t="n"/>
    </row>
    <row r="141" ht="14.4" customHeight="1" s="100">
      <c r="A141" s="133" t="n">
        <v>46156</v>
      </c>
      <c r="B141" s="134">
        <f>TEXT(A141,"jjjj")</f>
        <v/>
      </c>
      <c r="C141" s="135" t="n"/>
      <c r="D141" s="136" t="n"/>
      <c r="E141" s="137">
        <f>IF(AND(C141&lt;&gt;"",D141&lt;&gt;""),C141*D141,0)</f>
        <v/>
      </c>
      <c r="F141" s="135" t="n"/>
      <c r="G141" s="136" t="n"/>
      <c r="H141" s="137">
        <f>IF(AND(F141&lt;&gt;"",G141&lt;&gt;""),F141*G141,0)</f>
        <v/>
      </c>
      <c r="I141" s="138" t="n"/>
    </row>
    <row r="142" ht="14.4" customHeight="1" s="100">
      <c r="A142" s="133" t="n">
        <v>46157</v>
      </c>
      <c r="B142" s="134">
        <f>TEXT(A142,"jjjj")</f>
        <v/>
      </c>
      <c r="C142" s="135" t="n"/>
      <c r="D142" s="136" t="n"/>
      <c r="E142" s="137">
        <f>IF(AND(C142&lt;&gt;"",D142&lt;&gt;""),C142*D142,0)</f>
        <v/>
      </c>
      <c r="F142" s="135" t="n"/>
      <c r="G142" s="136" t="n"/>
      <c r="H142" s="137">
        <f>IF(AND(F142&lt;&gt;"",G142&lt;&gt;""),F142*G142,0)</f>
        <v/>
      </c>
      <c r="I142" s="138" t="n"/>
    </row>
    <row r="143" ht="14.4" customHeight="1" s="100">
      <c r="A143" s="133" t="n">
        <v>46158</v>
      </c>
      <c r="B143" s="134">
        <f>TEXT(A143,"jjjj")</f>
        <v/>
      </c>
      <c r="C143" s="135" t="n"/>
      <c r="D143" s="136" t="n"/>
      <c r="E143" s="137">
        <f>IF(AND(C143&lt;&gt;"",D143&lt;&gt;""),C143*D143,0)</f>
        <v/>
      </c>
      <c r="F143" s="135" t="n"/>
      <c r="G143" s="136" t="n"/>
      <c r="H143" s="137">
        <f>IF(AND(F143&lt;&gt;"",G143&lt;&gt;""),F143*G143,0)</f>
        <v/>
      </c>
      <c r="I143" s="138" t="n"/>
    </row>
    <row r="144" ht="14.4" customHeight="1" s="100">
      <c r="A144" s="133" t="n">
        <v>46159</v>
      </c>
      <c r="B144" s="134">
        <f>TEXT(A144,"jjjj")</f>
        <v/>
      </c>
      <c r="C144" s="135" t="n"/>
      <c r="D144" s="136" t="n"/>
      <c r="E144" s="137">
        <f>IF(AND(C144&lt;&gt;"",D144&lt;&gt;""),C144*D144,0)</f>
        <v/>
      </c>
      <c r="F144" s="135" t="n"/>
      <c r="G144" s="136" t="n"/>
      <c r="H144" s="137">
        <f>IF(AND(F144&lt;&gt;"",G144&lt;&gt;""),F144*G144,0)</f>
        <v/>
      </c>
      <c r="I144" s="138" t="n"/>
    </row>
    <row r="145" ht="14.4" customHeight="1" s="100">
      <c r="A145" s="133" t="n">
        <v>46160</v>
      </c>
      <c r="B145" s="134">
        <f>TEXT(A145,"jjjj")</f>
        <v/>
      </c>
      <c r="C145" s="135" t="n"/>
      <c r="D145" s="136" t="n"/>
      <c r="E145" s="137">
        <f>IF(AND(C145&lt;&gt;"",D145&lt;&gt;""),C145*D145,0)</f>
        <v/>
      </c>
      <c r="F145" s="135" t="n"/>
      <c r="G145" s="136" t="n"/>
      <c r="H145" s="137">
        <f>IF(AND(F145&lt;&gt;"",G145&lt;&gt;""),F145*G145,0)</f>
        <v/>
      </c>
      <c r="I145" s="138" t="n"/>
    </row>
    <row r="146" ht="14.4" customHeight="1" s="100">
      <c r="A146" s="133" t="n">
        <v>46161</v>
      </c>
      <c r="B146" s="134">
        <f>TEXT(A146,"jjjj")</f>
        <v/>
      </c>
      <c r="C146" s="135" t="n"/>
      <c r="D146" s="136" t="n"/>
      <c r="E146" s="137">
        <f>IF(AND(C146&lt;&gt;"",D146&lt;&gt;""),C146*D146,0)</f>
        <v/>
      </c>
      <c r="F146" s="135" t="n"/>
      <c r="G146" s="136" t="n"/>
      <c r="H146" s="137">
        <f>IF(AND(F146&lt;&gt;"",G146&lt;&gt;""),F146*G146,0)</f>
        <v/>
      </c>
      <c r="I146" s="138" t="n"/>
    </row>
    <row r="147" ht="14.4" customHeight="1" s="100">
      <c r="A147" s="133" t="n">
        <v>46162</v>
      </c>
      <c r="B147" s="134">
        <f>TEXT(A147,"jjjj")</f>
        <v/>
      </c>
      <c r="C147" s="135" t="n"/>
      <c r="D147" s="136" t="n"/>
      <c r="E147" s="137">
        <f>IF(AND(C147&lt;&gt;"",D147&lt;&gt;""),C147*D147,0)</f>
        <v/>
      </c>
      <c r="F147" s="135" t="n"/>
      <c r="G147" s="136" t="n"/>
      <c r="H147" s="137">
        <f>IF(AND(F147&lt;&gt;"",G147&lt;&gt;""),F147*G147,0)</f>
        <v/>
      </c>
      <c r="I147" s="138" t="n"/>
    </row>
    <row r="148" ht="14.4" customHeight="1" s="100">
      <c r="A148" s="133" t="n">
        <v>46163</v>
      </c>
      <c r="B148" s="134">
        <f>TEXT(A148,"jjjj")</f>
        <v/>
      </c>
      <c r="C148" s="135" t="n"/>
      <c r="D148" s="136" t="n"/>
      <c r="E148" s="137">
        <f>IF(AND(C148&lt;&gt;"",D148&lt;&gt;""),C148*D148,0)</f>
        <v/>
      </c>
      <c r="F148" s="135" t="n"/>
      <c r="G148" s="136" t="n"/>
      <c r="H148" s="137">
        <f>IF(AND(F148&lt;&gt;"",G148&lt;&gt;""),F148*G148,0)</f>
        <v/>
      </c>
      <c r="I148" s="138" t="n"/>
    </row>
    <row r="149" ht="14.4" customHeight="1" s="100">
      <c r="A149" s="133" t="n">
        <v>46164</v>
      </c>
      <c r="B149" s="134">
        <f>TEXT(A149,"jjjj")</f>
        <v/>
      </c>
      <c r="C149" s="135" t="n"/>
      <c r="D149" s="136" t="n"/>
      <c r="E149" s="137">
        <f>IF(AND(C149&lt;&gt;"",D149&lt;&gt;""),C149*D149,0)</f>
        <v/>
      </c>
      <c r="F149" s="135" t="n"/>
      <c r="G149" s="136" t="n"/>
      <c r="H149" s="137">
        <f>IF(AND(F149&lt;&gt;"",G149&lt;&gt;""),F149*G149,0)</f>
        <v/>
      </c>
      <c r="I149" s="138" t="n"/>
    </row>
    <row r="150" ht="14.4" customHeight="1" s="100">
      <c r="A150" s="133" t="n">
        <v>46165</v>
      </c>
      <c r="B150" s="134">
        <f>TEXT(A150,"jjjj")</f>
        <v/>
      </c>
      <c r="C150" s="135" t="n"/>
      <c r="D150" s="136" t="n"/>
      <c r="E150" s="137">
        <f>IF(AND(C150&lt;&gt;"",D150&lt;&gt;""),C150*D150,0)</f>
        <v/>
      </c>
      <c r="F150" s="135" t="n"/>
      <c r="G150" s="136" t="n"/>
      <c r="H150" s="137">
        <f>IF(AND(F150&lt;&gt;"",G150&lt;&gt;""),F150*G150,0)</f>
        <v/>
      </c>
      <c r="I150" s="138" t="n"/>
    </row>
    <row r="151" ht="14.4" customHeight="1" s="100">
      <c r="A151" s="133" t="n">
        <v>46166</v>
      </c>
      <c r="B151" s="134">
        <f>TEXT(A151,"jjjj")</f>
        <v/>
      </c>
      <c r="C151" s="135" t="n"/>
      <c r="D151" s="136" t="n"/>
      <c r="E151" s="137">
        <f>IF(AND(C151&lt;&gt;"",D151&lt;&gt;""),C151*D151,0)</f>
        <v/>
      </c>
      <c r="F151" s="135" t="n"/>
      <c r="G151" s="136" t="n"/>
      <c r="H151" s="137">
        <f>IF(AND(F151&lt;&gt;"",G151&lt;&gt;""),F151*G151,0)</f>
        <v/>
      </c>
      <c r="I151" s="138" t="n"/>
    </row>
    <row r="152" ht="14.4" customHeight="1" s="100">
      <c r="A152" s="133" t="n">
        <v>46167</v>
      </c>
      <c r="B152" s="134">
        <f>TEXT(A152,"jjjj")</f>
        <v/>
      </c>
      <c r="C152" s="135" t="n"/>
      <c r="D152" s="136" t="n"/>
      <c r="E152" s="137">
        <f>IF(AND(C152&lt;&gt;"",D152&lt;&gt;""),C152*D152,0)</f>
        <v/>
      </c>
      <c r="F152" s="135" t="n"/>
      <c r="G152" s="136" t="n"/>
      <c r="H152" s="137">
        <f>IF(AND(F152&lt;&gt;"",G152&lt;&gt;""),F152*G152,0)</f>
        <v/>
      </c>
      <c r="I152" s="138" t="n"/>
    </row>
    <row r="153" ht="14.4" customHeight="1" s="100">
      <c r="A153" s="133" t="n">
        <v>46168</v>
      </c>
      <c r="B153" s="134">
        <f>TEXT(A153,"jjjj")</f>
        <v/>
      </c>
      <c r="C153" s="135" t="n"/>
      <c r="D153" s="136" t="n"/>
      <c r="E153" s="137">
        <f>IF(AND(C153&lt;&gt;"",D153&lt;&gt;""),C153*D153,0)</f>
        <v/>
      </c>
      <c r="F153" s="135" t="n"/>
      <c r="G153" s="136" t="n"/>
      <c r="H153" s="137">
        <f>IF(AND(F153&lt;&gt;"",G153&lt;&gt;""),F153*G153,0)</f>
        <v/>
      </c>
      <c r="I153" s="138" t="n"/>
    </row>
    <row r="154" ht="14.4" customHeight="1" s="100">
      <c r="A154" s="133" t="n">
        <v>46169</v>
      </c>
      <c r="B154" s="134">
        <f>TEXT(A154,"jjjj")</f>
        <v/>
      </c>
      <c r="C154" s="135" t="n"/>
      <c r="D154" s="136" t="n"/>
      <c r="E154" s="137">
        <f>IF(AND(C154&lt;&gt;"",D154&lt;&gt;""),C154*D154,0)</f>
        <v/>
      </c>
      <c r="F154" s="135" t="n"/>
      <c r="G154" s="136" t="n"/>
      <c r="H154" s="137">
        <f>IF(AND(F154&lt;&gt;"",G154&lt;&gt;""),F154*G154,0)</f>
        <v/>
      </c>
      <c r="I154" s="138" t="n"/>
    </row>
    <row r="155" ht="14.4" customHeight="1" s="100">
      <c r="A155" s="133" t="n">
        <v>46170</v>
      </c>
      <c r="B155" s="134">
        <f>TEXT(A155,"jjjj")</f>
        <v/>
      </c>
      <c r="C155" s="135" t="n"/>
      <c r="D155" s="136" t="n"/>
      <c r="E155" s="137">
        <f>IF(AND(C155&lt;&gt;"",D155&lt;&gt;""),C155*D155,0)</f>
        <v/>
      </c>
      <c r="F155" s="135" t="n"/>
      <c r="G155" s="136" t="n"/>
      <c r="H155" s="137">
        <f>IF(AND(F155&lt;&gt;"",G155&lt;&gt;""),F155*G155,0)</f>
        <v/>
      </c>
      <c r="I155" s="138" t="n"/>
    </row>
    <row r="156" ht="14.4" customHeight="1" s="100">
      <c r="A156" s="133" t="n">
        <v>46171</v>
      </c>
      <c r="B156" s="134">
        <f>TEXT(A156,"jjjj")</f>
        <v/>
      </c>
      <c r="C156" s="135" t="n"/>
      <c r="D156" s="136" t="n"/>
      <c r="E156" s="137">
        <f>IF(AND(C156&lt;&gt;"",D156&lt;&gt;""),C156*D156,0)</f>
        <v/>
      </c>
      <c r="F156" s="135" t="n"/>
      <c r="G156" s="136" t="n"/>
      <c r="H156" s="137">
        <f>IF(AND(F156&lt;&gt;"",G156&lt;&gt;""),F156*G156,0)</f>
        <v/>
      </c>
      <c r="I156" s="138" t="n"/>
    </row>
    <row r="157" ht="14.4" customHeight="1" s="100">
      <c r="A157" s="133" t="n">
        <v>46172</v>
      </c>
      <c r="B157" s="134">
        <f>TEXT(A157,"jjjj")</f>
        <v/>
      </c>
      <c r="C157" s="135" t="n"/>
      <c r="D157" s="136" t="n"/>
      <c r="E157" s="137">
        <f>IF(AND(C157&lt;&gt;"",D157&lt;&gt;""),C157*D157,0)</f>
        <v/>
      </c>
      <c r="F157" s="135" t="n"/>
      <c r="G157" s="136" t="n"/>
      <c r="H157" s="137">
        <f>IF(AND(F157&lt;&gt;"",G157&lt;&gt;""),F157*G157,0)</f>
        <v/>
      </c>
      <c r="I157" s="138" t="n"/>
    </row>
    <row r="158" ht="14.4" customHeight="1" s="100">
      <c r="A158" s="133" t="n">
        <v>46173</v>
      </c>
      <c r="B158" s="134">
        <f>TEXT(A158,"jjjj")</f>
        <v/>
      </c>
      <c r="C158" s="135" t="n"/>
      <c r="D158" s="136" t="n"/>
      <c r="E158" s="137">
        <f>IF(AND(C158&lt;&gt;"",D158&lt;&gt;""),C158*D158,0)</f>
        <v/>
      </c>
      <c r="F158" s="135" t="n"/>
      <c r="G158" s="136" t="n"/>
      <c r="H158" s="137">
        <f>IF(AND(F158&lt;&gt;"",G158&lt;&gt;""),F158*G158,0)</f>
        <v/>
      </c>
      <c r="I158" s="138" t="n"/>
    </row>
    <row r="159" ht="14.4" customHeight="1" s="100">
      <c r="A159" s="133" t="n">
        <v>46174</v>
      </c>
      <c r="B159" s="134">
        <f>TEXT(A159,"jjjj")</f>
        <v/>
      </c>
      <c r="C159" s="135" t="n"/>
      <c r="D159" s="136" t="n"/>
      <c r="E159" s="137">
        <f>IF(AND(C159&lt;&gt;"",D159&lt;&gt;""),C159*D159,0)</f>
        <v/>
      </c>
      <c r="F159" s="135" t="n"/>
      <c r="G159" s="136" t="n"/>
      <c r="H159" s="137">
        <f>IF(AND(F159&lt;&gt;"",G159&lt;&gt;""),F159*G159,0)</f>
        <v/>
      </c>
      <c r="I159" s="138" t="n"/>
    </row>
    <row r="160" ht="14.4" customHeight="1" s="100">
      <c r="A160" s="133" t="n">
        <v>46175</v>
      </c>
      <c r="B160" s="134">
        <f>TEXT(A160,"jjjj")</f>
        <v/>
      </c>
      <c r="C160" s="135" t="n"/>
      <c r="D160" s="136" t="n"/>
      <c r="E160" s="137">
        <f>IF(AND(C160&lt;&gt;"",D160&lt;&gt;""),C160*D160,0)</f>
        <v/>
      </c>
      <c r="F160" s="135" t="n"/>
      <c r="G160" s="136" t="n"/>
      <c r="H160" s="137">
        <f>IF(AND(F160&lt;&gt;"",G160&lt;&gt;""),F160*G160,0)</f>
        <v/>
      </c>
      <c r="I160" s="138" t="n"/>
    </row>
    <row r="161" ht="14.4" customHeight="1" s="100">
      <c r="A161" s="133" t="n">
        <v>46176</v>
      </c>
      <c r="B161" s="134">
        <f>TEXT(A161,"jjjj")</f>
        <v/>
      </c>
      <c r="C161" s="135" t="n"/>
      <c r="D161" s="136" t="n"/>
      <c r="E161" s="137">
        <f>IF(AND(C161&lt;&gt;"",D161&lt;&gt;""),C161*D161,0)</f>
        <v/>
      </c>
      <c r="F161" s="135" t="n"/>
      <c r="G161" s="136" t="n"/>
      <c r="H161" s="137">
        <f>IF(AND(F161&lt;&gt;"",G161&lt;&gt;""),F161*G161,0)</f>
        <v/>
      </c>
      <c r="I161" s="138" t="n"/>
    </row>
    <row r="162" ht="14.4" customHeight="1" s="100">
      <c r="A162" s="133" t="n">
        <v>46177</v>
      </c>
      <c r="B162" s="134">
        <f>TEXT(A162,"jjjj")</f>
        <v/>
      </c>
      <c r="C162" s="135" t="n"/>
      <c r="D162" s="136" t="n"/>
      <c r="E162" s="137">
        <f>IF(AND(C162&lt;&gt;"",D162&lt;&gt;""),C162*D162,0)</f>
        <v/>
      </c>
      <c r="F162" s="135" t="n"/>
      <c r="G162" s="136" t="n"/>
      <c r="H162" s="137">
        <f>IF(AND(F162&lt;&gt;"",G162&lt;&gt;""),F162*G162,0)</f>
        <v/>
      </c>
      <c r="I162" s="138" t="n"/>
    </row>
    <row r="163" ht="14.4" customHeight="1" s="100">
      <c r="A163" s="133" t="n">
        <v>46178</v>
      </c>
      <c r="B163" s="134">
        <f>TEXT(A163,"jjjj")</f>
        <v/>
      </c>
      <c r="C163" s="135" t="n"/>
      <c r="D163" s="136" t="n"/>
      <c r="E163" s="137">
        <f>IF(AND(C163&lt;&gt;"",D163&lt;&gt;""),C163*D163,0)</f>
        <v/>
      </c>
      <c r="F163" s="135" t="n"/>
      <c r="G163" s="136" t="n"/>
      <c r="H163" s="137">
        <f>IF(AND(F163&lt;&gt;"",G163&lt;&gt;""),F163*G163,0)</f>
        <v/>
      </c>
      <c r="I163" s="138" t="n"/>
    </row>
    <row r="164" ht="14.4" customHeight="1" s="100">
      <c r="A164" s="133" t="n">
        <v>46179</v>
      </c>
      <c r="B164" s="134">
        <f>TEXT(A164,"jjjj")</f>
        <v/>
      </c>
      <c r="C164" s="135" t="n"/>
      <c r="D164" s="136" t="n"/>
      <c r="E164" s="137">
        <f>IF(AND(C164&lt;&gt;"",D164&lt;&gt;""),C164*D164,0)</f>
        <v/>
      </c>
      <c r="F164" s="135" t="n"/>
      <c r="G164" s="136" t="n"/>
      <c r="H164" s="137">
        <f>IF(AND(F164&lt;&gt;"",G164&lt;&gt;""),F164*G164,0)</f>
        <v/>
      </c>
      <c r="I164" s="138" t="n"/>
    </row>
    <row r="165" ht="14.4" customHeight="1" s="100">
      <c r="A165" s="133" t="n">
        <v>46180</v>
      </c>
      <c r="B165" s="134">
        <f>TEXT(A165,"jjjj")</f>
        <v/>
      </c>
      <c r="C165" s="135" t="n"/>
      <c r="D165" s="136" t="n"/>
      <c r="E165" s="137">
        <f>IF(AND(C165&lt;&gt;"",D165&lt;&gt;""),C165*D165,0)</f>
        <v/>
      </c>
      <c r="F165" s="135" t="n"/>
      <c r="G165" s="136" t="n"/>
      <c r="H165" s="137">
        <f>IF(AND(F165&lt;&gt;"",G165&lt;&gt;""),F165*G165,0)</f>
        <v/>
      </c>
      <c r="I165" s="138" t="n"/>
    </row>
    <row r="166" ht="14.4" customHeight="1" s="100">
      <c r="A166" s="133" t="n">
        <v>46181</v>
      </c>
      <c r="B166" s="134">
        <f>TEXT(A166,"jjjj")</f>
        <v/>
      </c>
      <c r="C166" s="135" t="n"/>
      <c r="D166" s="136" t="n"/>
      <c r="E166" s="137">
        <f>IF(AND(C166&lt;&gt;"",D166&lt;&gt;""),C166*D166,0)</f>
        <v/>
      </c>
      <c r="F166" s="135" t="n"/>
      <c r="G166" s="136" t="n"/>
      <c r="H166" s="137">
        <f>IF(AND(F166&lt;&gt;"",G166&lt;&gt;""),F166*G166,0)</f>
        <v/>
      </c>
      <c r="I166" s="138" t="n"/>
    </row>
    <row r="167" ht="14.4" customHeight="1" s="100">
      <c r="A167" s="133" t="n">
        <v>46182</v>
      </c>
      <c r="B167" s="134">
        <f>TEXT(A167,"jjjj")</f>
        <v/>
      </c>
      <c r="C167" s="135" t="n"/>
      <c r="D167" s="136" t="n"/>
      <c r="E167" s="137">
        <f>IF(AND(C167&lt;&gt;"",D167&lt;&gt;""),C167*D167,0)</f>
        <v/>
      </c>
      <c r="F167" s="135" t="n"/>
      <c r="G167" s="136" t="n"/>
      <c r="H167" s="137">
        <f>IF(AND(F167&lt;&gt;"",G167&lt;&gt;""),F167*G167,0)</f>
        <v/>
      </c>
      <c r="I167" s="138" t="n"/>
    </row>
    <row r="168" ht="14.4" customHeight="1" s="100">
      <c r="A168" s="133" t="n">
        <v>46183</v>
      </c>
      <c r="B168" s="134">
        <f>TEXT(A168,"jjjj")</f>
        <v/>
      </c>
      <c r="C168" s="135" t="n"/>
      <c r="D168" s="136" t="n"/>
      <c r="E168" s="137">
        <f>IF(AND(C168&lt;&gt;"",D168&lt;&gt;""),C168*D168,0)</f>
        <v/>
      </c>
      <c r="F168" s="135" t="n"/>
      <c r="G168" s="136" t="n"/>
      <c r="H168" s="137">
        <f>IF(AND(F168&lt;&gt;"",G168&lt;&gt;""),F168*G168,0)</f>
        <v/>
      </c>
      <c r="I168" s="138" t="n"/>
    </row>
    <row r="169" ht="14.4" customHeight="1" s="100">
      <c r="A169" s="133" t="n">
        <v>46184</v>
      </c>
      <c r="B169" s="134">
        <f>TEXT(A169,"jjjj")</f>
        <v/>
      </c>
      <c r="C169" s="135" t="n"/>
      <c r="D169" s="136" t="n"/>
      <c r="E169" s="137">
        <f>IF(AND(C169&lt;&gt;"",D169&lt;&gt;""),C169*D169,0)</f>
        <v/>
      </c>
      <c r="F169" s="135" t="n"/>
      <c r="G169" s="136" t="n"/>
      <c r="H169" s="137">
        <f>IF(AND(F169&lt;&gt;"",G169&lt;&gt;""),F169*G169,0)</f>
        <v/>
      </c>
      <c r="I169" s="138" t="n"/>
    </row>
    <row r="170" ht="14.4" customHeight="1" s="100">
      <c r="A170" s="133" t="n">
        <v>46185</v>
      </c>
      <c r="B170" s="134">
        <f>TEXT(A170,"jjjj")</f>
        <v/>
      </c>
      <c r="C170" s="135" t="n"/>
      <c r="D170" s="136" t="n"/>
      <c r="E170" s="137">
        <f>IF(AND(C170&lt;&gt;"",D170&lt;&gt;""),C170*D170,0)</f>
        <v/>
      </c>
      <c r="F170" s="135" t="n"/>
      <c r="G170" s="136" t="n"/>
      <c r="H170" s="137">
        <f>IF(AND(F170&lt;&gt;"",G170&lt;&gt;""),F170*G170,0)</f>
        <v/>
      </c>
      <c r="I170" s="138" t="n"/>
    </row>
    <row r="171" ht="14.4" customHeight="1" s="100">
      <c r="A171" s="133" t="n">
        <v>46186</v>
      </c>
      <c r="B171" s="134">
        <f>TEXT(A171,"jjjj")</f>
        <v/>
      </c>
      <c r="C171" s="135" t="n"/>
      <c r="D171" s="136" t="n"/>
      <c r="E171" s="137">
        <f>IF(AND(C171&lt;&gt;"",D171&lt;&gt;""),C171*D171,0)</f>
        <v/>
      </c>
      <c r="F171" s="135" t="n"/>
      <c r="G171" s="136" t="n"/>
      <c r="H171" s="137">
        <f>IF(AND(F171&lt;&gt;"",G171&lt;&gt;""),F171*G171,0)</f>
        <v/>
      </c>
      <c r="I171" s="138" t="n"/>
    </row>
    <row r="172" ht="14.4" customHeight="1" s="100">
      <c r="A172" s="133" t="n">
        <v>46187</v>
      </c>
      <c r="B172" s="134">
        <f>TEXT(A172,"jjjj")</f>
        <v/>
      </c>
      <c r="C172" s="135" t="n"/>
      <c r="D172" s="136" t="n"/>
      <c r="E172" s="137">
        <f>IF(AND(C172&lt;&gt;"",D172&lt;&gt;""),C172*D172,0)</f>
        <v/>
      </c>
      <c r="F172" s="135" t="n"/>
      <c r="G172" s="136" t="n"/>
      <c r="H172" s="137">
        <f>IF(AND(F172&lt;&gt;"",G172&lt;&gt;""),F172*G172,0)</f>
        <v/>
      </c>
      <c r="I172" s="138" t="n"/>
    </row>
    <row r="173" ht="14.4" customHeight="1" s="100">
      <c r="A173" s="133" t="n">
        <v>46188</v>
      </c>
      <c r="B173" s="134">
        <f>TEXT(A173,"jjjj")</f>
        <v/>
      </c>
      <c r="C173" s="135" t="n"/>
      <c r="D173" s="136" t="n"/>
      <c r="E173" s="137">
        <f>IF(AND(C173&lt;&gt;"",D173&lt;&gt;""),C173*D173,0)</f>
        <v/>
      </c>
      <c r="F173" s="135" t="n"/>
      <c r="G173" s="136" t="n"/>
      <c r="H173" s="137">
        <f>IF(AND(F173&lt;&gt;"",G173&lt;&gt;""),F173*G173,0)</f>
        <v/>
      </c>
      <c r="I173" s="138" t="n"/>
    </row>
    <row r="174" ht="14.4" customHeight="1" s="100">
      <c r="A174" s="133" t="n">
        <v>46189</v>
      </c>
      <c r="B174" s="134">
        <f>TEXT(A174,"jjjj")</f>
        <v/>
      </c>
      <c r="C174" s="135" t="n"/>
      <c r="D174" s="136" t="n"/>
      <c r="E174" s="137">
        <f>IF(AND(C174&lt;&gt;"",D174&lt;&gt;""),C174*D174,0)</f>
        <v/>
      </c>
      <c r="F174" s="135" t="n"/>
      <c r="G174" s="136" t="n"/>
      <c r="H174" s="137">
        <f>IF(AND(F174&lt;&gt;"",G174&lt;&gt;""),F174*G174,0)</f>
        <v/>
      </c>
      <c r="I174" s="138" t="n"/>
    </row>
    <row r="175" ht="14.4" customHeight="1" s="100">
      <c r="A175" s="133" t="n">
        <v>46190</v>
      </c>
      <c r="B175" s="134">
        <f>TEXT(A175,"jjjj")</f>
        <v/>
      </c>
      <c r="C175" s="135" t="n"/>
      <c r="D175" s="136" t="n"/>
      <c r="E175" s="137">
        <f>IF(AND(C175&lt;&gt;"",D175&lt;&gt;""),C175*D175,0)</f>
        <v/>
      </c>
      <c r="F175" s="135" t="n"/>
      <c r="G175" s="136" t="n"/>
      <c r="H175" s="137">
        <f>IF(AND(F175&lt;&gt;"",G175&lt;&gt;""),F175*G175,0)</f>
        <v/>
      </c>
      <c r="I175" s="138" t="n"/>
    </row>
    <row r="176" ht="14.4" customHeight="1" s="100">
      <c r="A176" s="133" t="n">
        <v>46191</v>
      </c>
      <c r="B176" s="134">
        <f>TEXT(A176,"jjjj")</f>
        <v/>
      </c>
      <c r="C176" s="135" t="n"/>
      <c r="D176" s="136" t="n"/>
      <c r="E176" s="137">
        <f>IF(AND(C176&lt;&gt;"",D176&lt;&gt;""),C176*D176,0)</f>
        <v/>
      </c>
      <c r="F176" s="135" t="n"/>
      <c r="G176" s="136" t="n"/>
      <c r="H176" s="137">
        <f>IF(AND(F176&lt;&gt;"",G176&lt;&gt;""),F176*G176,0)</f>
        <v/>
      </c>
      <c r="I176" s="138" t="n"/>
    </row>
    <row r="177" ht="14.4" customHeight="1" s="100">
      <c r="A177" s="133" t="n">
        <v>46192</v>
      </c>
      <c r="B177" s="134">
        <f>TEXT(A177,"jjjj")</f>
        <v/>
      </c>
      <c r="C177" s="135" t="n"/>
      <c r="D177" s="136" t="n"/>
      <c r="E177" s="137">
        <f>IF(AND(C177&lt;&gt;"",D177&lt;&gt;""),C177*D177,0)</f>
        <v/>
      </c>
      <c r="F177" s="135" t="n"/>
      <c r="G177" s="136" t="n"/>
      <c r="H177" s="137">
        <f>IF(AND(F177&lt;&gt;"",G177&lt;&gt;""),F177*G177,0)</f>
        <v/>
      </c>
      <c r="I177" s="138" t="n"/>
    </row>
    <row r="178" ht="14.4" customHeight="1" s="100">
      <c r="A178" s="133" t="n">
        <v>46193</v>
      </c>
      <c r="B178" s="134">
        <f>TEXT(A178,"jjjj")</f>
        <v/>
      </c>
      <c r="C178" s="135" t="n"/>
      <c r="D178" s="136" t="n"/>
      <c r="E178" s="137">
        <f>IF(AND(C178&lt;&gt;"",D178&lt;&gt;""),C178*D178,0)</f>
        <v/>
      </c>
      <c r="F178" s="135" t="n"/>
      <c r="G178" s="136" t="n"/>
      <c r="H178" s="137">
        <f>IF(AND(F178&lt;&gt;"",G178&lt;&gt;""),F178*G178,0)</f>
        <v/>
      </c>
      <c r="I178" s="138" t="n"/>
    </row>
    <row r="179" ht="14.4" customHeight="1" s="100">
      <c r="A179" s="133" t="n">
        <v>46194</v>
      </c>
      <c r="B179" s="134">
        <f>TEXT(A179,"jjjj")</f>
        <v/>
      </c>
      <c r="C179" s="135" t="n"/>
      <c r="D179" s="136" t="n"/>
      <c r="E179" s="137">
        <f>IF(AND(C179&lt;&gt;"",D179&lt;&gt;""),C179*D179,0)</f>
        <v/>
      </c>
      <c r="F179" s="135" t="n"/>
      <c r="G179" s="136" t="n"/>
      <c r="H179" s="137">
        <f>IF(AND(F179&lt;&gt;"",G179&lt;&gt;""),F179*G179,0)</f>
        <v/>
      </c>
      <c r="I179" s="138" t="n"/>
    </row>
    <row r="180" ht="14.4" customHeight="1" s="100">
      <c r="A180" s="133" t="n">
        <v>46195</v>
      </c>
      <c r="B180" s="134">
        <f>TEXT(A180,"jjjj")</f>
        <v/>
      </c>
      <c r="C180" s="135" t="n"/>
      <c r="D180" s="136" t="n"/>
      <c r="E180" s="137">
        <f>IF(AND(C180&lt;&gt;"",D180&lt;&gt;""),C180*D180,0)</f>
        <v/>
      </c>
      <c r="F180" s="135" t="n"/>
      <c r="G180" s="136" t="n"/>
      <c r="H180" s="137">
        <f>IF(AND(F180&lt;&gt;"",G180&lt;&gt;""),F180*G180,0)</f>
        <v/>
      </c>
      <c r="I180" s="138" t="n"/>
    </row>
    <row r="181" ht="14.4" customHeight="1" s="100">
      <c r="A181" s="133" t="n">
        <v>46196</v>
      </c>
      <c r="B181" s="134">
        <f>TEXT(A181,"jjjj")</f>
        <v/>
      </c>
      <c r="C181" s="135" t="n"/>
      <c r="D181" s="136" t="n"/>
      <c r="E181" s="137">
        <f>IF(AND(C181&lt;&gt;"",D181&lt;&gt;""),C181*D181,0)</f>
        <v/>
      </c>
      <c r="F181" s="135" t="n"/>
      <c r="G181" s="136" t="n"/>
      <c r="H181" s="137">
        <f>IF(AND(F181&lt;&gt;"",G181&lt;&gt;""),F181*G181,0)</f>
        <v/>
      </c>
      <c r="I181" s="138" t="n"/>
    </row>
    <row r="182" ht="14.4" customHeight="1" s="100">
      <c r="A182" s="133" t="n">
        <v>46197</v>
      </c>
      <c r="B182" s="134">
        <f>TEXT(A182,"jjjj")</f>
        <v/>
      </c>
      <c r="C182" s="135" t="n"/>
      <c r="D182" s="136" t="n"/>
      <c r="E182" s="137">
        <f>IF(AND(C182&lt;&gt;"",D182&lt;&gt;""),C182*D182,0)</f>
        <v/>
      </c>
      <c r="F182" s="135" t="n"/>
      <c r="G182" s="136" t="n"/>
      <c r="H182" s="137">
        <f>IF(AND(F182&lt;&gt;"",G182&lt;&gt;""),F182*G182,0)</f>
        <v/>
      </c>
      <c r="I182" s="138" t="n"/>
    </row>
    <row r="183" ht="14.4" customHeight="1" s="100">
      <c r="A183" s="133" t="n">
        <v>46198</v>
      </c>
      <c r="B183" s="134">
        <f>TEXT(A183,"jjjj")</f>
        <v/>
      </c>
      <c r="C183" s="135" t="n"/>
      <c r="D183" s="136" t="n"/>
      <c r="E183" s="137">
        <f>IF(AND(C183&lt;&gt;"",D183&lt;&gt;""),C183*D183,0)</f>
        <v/>
      </c>
      <c r="F183" s="135" t="n"/>
      <c r="G183" s="136" t="n"/>
      <c r="H183" s="137">
        <f>IF(AND(F183&lt;&gt;"",G183&lt;&gt;""),F183*G183,0)</f>
        <v/>
      </c>
      <c r="I183" s="138" t="n"/>
    </row>
    <row r="184" ht="14.4" customHeight="1" s="100">
      <c r="A184" s="133" t="n">
        <v>46199</v>
      </c>
      <c r="B184" s="134">
        <f>TEXT(A184,"jjjj")</f>
        <v/>
      </c>
      <c r="C184" s="135" t="n"/>
      <c r="D184" s="136" t="n"/>
      <c r="E184" s="137">
        <f>IF(AND(C184&lt;&gt;"",D184&lt;&gt;""),C184*D184,0)</f>
        <v/>
      </c>
      <c r="F184" s="135" t="n"/>
      <c r="G184" s="136" t="n"/>
      <c r="H184" s="137">
        <f>IF(AND(F184&lt;&gt;"",G184&lt;&gt;""),F184*G184,0)</f>
        <v/>
      </c>
      <c r="I184" s="138" t="n"/>
    </row>
    <row r="185" ht="14.4" customHeight="1" s="100">
      <c r="A185" s="133" t="n">
        <v>46200</v>
      </c>
      <c r="B185" s="134">
        <f>TEXT(A185,"jjjj")</f>
        <v/>
      </c>
      <c r="C185" s="135" t="n"/>
      <c r="D185" s="136" t="n"/>
      <c r="E185" s="137">
        <f>IF(AND(C185&lt;&gt;"",D185&lt;&gt;""),C185*D185,0)</f>
        <v/>
      </c>
      <c r="F185" s="135" t="n"/>
      <c r="G185" s="136" t="n"/>
      <c r="H185" s="137">
        <f>IF(AND(F185&lt;&gt;"",G185&lt;&gt;""),F185*G185,0)</f>
        <v/>
      </c>
      <c r="I185" s="138" t="n"/>
    </row>
    <row r="186" ht="14.4" customHeight="1" s="100">
      <c r="A186" s="133" t="n">
        <v>46201</v>
      </c>
      <c r="B186" s="134">
        <f>TEXT(A186,"jjjj")</f>
        <v/>
      </c>
      <c r="C186" s="135" t="n"/>
      <c r="D186" s="136" t="n"/>
      <c r="E186" s="137">
        <f>IF(AND(C186&lt;&gt;"",D186&lt;&gt;""),C186*D186,0)</f>
        <v/>
      </c>
      <c r="F186" s="135" t="n"/>
      <c r="G186" s="136" t="n"/>
      <c r="H186" s="137">
        <f>IF(AND(F186&lt;&gt;"",G186&lt;&gt;""),F186*G186,0)</f>
        <v/>
      </c>
      <c r="I186" s="138" t="n"/>
    </row>
    <row r="187" ht="14.4" customHeight="1" s="100">
      <c r="A187" s="133" t="n">
        <v>46202</v>
      </c>
      <c r="B187" s="134">
        <f>TEXT(A187,"jjjj")</f>
        <v/>
      </c>
      <c r="C187" s="135" t="n"/>
      <c r="D187" s="136" t="n"/>
      <c r="E187" s="137">
        <f>IF(AND(C187&lt;&gt;"",D187&lt;&gt;""),C187*D187,0)</f>
        <v/>
      </c>
      <c r="F187" s="135" t="n"/>
      <c r="G187" s="136" t="n"/>
      <c r="H187" s="137">
        <f>IF(AND(F187&lt;&gt;"",G187&lt;&gt;""),F187*G187,0)</f>
        <v/>
      </c>
      <c r="I187" s="138" t="n"/>
    </row>
    <row r="188" ht="14.4" customHeight="1" s="100">
      <c r="A188" s="133" t="n">
        <v>46203</v>
      </c>
      <c r="B188" s="134">
        <f>TEXT(A188,"jjjj")</f>
        <v/>
      </c>
      <c r="C188" s="135" t="n"/>
      <c r="D188" s="136" t="n"/>
      <c r="E188" s="137">
        <f>IF(AND(C188&lt;&gt;"",D188&lt;&gt;""),C188*D188,0)</f>
        <v/>
      </c>
      <c r="F188" s="135" t="n"/>
      <c r="G188" s="136" t="n"/>
      <c r="H188" s="137">
        <f>IF(AND(F188&lt;&gt;"",G188&lt;&gt;""),F188*G188,0)</f>
        <v/>
      </c>
      <c r="I188" s="138" t="n"/>
    </row>
    <row r="189" ht="14.4" customHeight="1" s="100">
      <c r="A189" s="133" t="n">
        <v>46204</v>
      </c>
      <c r="B189" s="134">
        <f>TEXT(A189,"jjjj")</f>
        <v/>
      </c>
      <c r="C189" s="135" t="n"/>
      <c r="D189" s="136" t="n"/>
      <c r="E189" s="137">
        <f>IF(AND(C189&lt;&gt;"",D189&lt;&gt;""),C189*D189,0)</f>
        <v/>
      </c>
      <c r="F189" s="135" t="n"/>
      <c r="G189" s="136" t="n"/>
      <c r="H189" s="137">
        <f>IF(AND(F189&lt;&gt;"",G189&lt;&gt;""),F189*G189,0)</f>
        <v/>
      </c>
      <c r="I189" s="138" t="n"/>
    </row>
    <row r="190" ht="14.4" customHeight="1" s="100">
      <c r="A190" s="133" t="n">
        <v>46205</v>
      </c>
      <c r="B190" s="134">
        <f>TEXT(A190,"jjjj")</f>
        <v/>
      </c>
      <c r="C190" s="135" t="n"/>
      <c r="D190" s="136" t="n"/>
      <c r="E190" s="137">
        <f>IF(AND(C190&lt;&gt;"",D190&lt;&gt;""),C190*D190,0)</f>
        <v/>
      </c>
      <c r="F190" s="135" t="n"/>
      <c r="G190" s="136" t="n"/>
      <c r="H190" s="137">
        <f>IF(AND(F190&lt;&gt;"",G190&lt;&gt;""),F190*G190,0)</f>
        <v/>
      </c>
      <c r="I190" s="138" t="n"/>
    </row>
    <row r="191" ht="14.4" customHeight="1" s="100">
      <c r="A191" s="133" t="n">
        <v>46206</v>
      </c>
      <c r="B191" s="134">
        <f>TEXT(A191,"jjjj")</f>
        <v/>
      </c>
      <c r="C191" s="135" t="n"/>
      <c r="D191" s="136" t="n"/>
      <c r="E191" s="137">
        <f>IF(AND(C191&lt;&gt;"",D191&lt;&gt;""),C191*D191,0)</f>
        <v/>
      </c>
      <c r="F191" s="135" t="n"/>
      <c r="G191" s="136" t="n"/>
      <c r="H191" s="137">
        <f>IF(AND(F191&lt;&gt;"",G191&lt;&gt;""),F191*G191,0)</f>
        <v/>
      </c>
      <c r="I191" s="138" t="n"/>
    </row>
    <row r="192" ht="14.4" customHeight="1" s="100">
      <c r="A192" s="133" t="n">
        <v>46207</v>
      </c>
      <c r="B192" s="134">
        <f>TEXT(A192,"jjjj")</f>
        <v/>
      </c>
      <c r="C192" s="135" t="n"/>
      <c r="D192" s="136" t="n"/>
      <c r="E192" s="137">
        <f>IF(AND(C192&lt;&gt;"",D192&lt;&gt;""),C192*D192,0)</f>
        <v/>
      </c>
      <c r="F192" s="135" t="n"/>
      <c r="G192" s="136" t="n"/>
      <c r="H192" s="137">
        <f>IF(AND(F192&lt;&gt;"",G192&lt;&gt;""),F192*G192,0)</f>
        <v/>
      </c>
      <c r="I192" s="138" t="n"/>
    </row>
    <row r="193" ht="14.4" customHeight="1" s="100">
      <c r="A193" s="133" t="n">
        <v>46208</v>
      </c>
      <c r="B193" s="134">
        <f>TEXT(A193,"jjjj")</f>
        <v/>
      </c>
      <c r="C193" s="135" t="n"/>
      <c r="D193" s="136" t="n"/>
      <c r="E193" s="137">
        <f>IF(AND(C193&lt;&gt;"",D193&lt;&gt;""),C193*D193,0)</f>
        <v/>
      </c>
      <c r="F193" s="135" t="n"/>
      <c r="G193" s="136" t="n"/>
      <c r="H193" s="137">
        <f>IF(AND(F193&lt;&gt;"",G193&lt;&gt;""),F193*G193,0)</f>
        <v/>
      </c>
      <c r="I193" s="138" t="n"/>
    </row>
    <row r="194" ht="14.4" customHeight="1" s="100">
      <c r="A194" s="133" t="n">
        <v>46209</v>
      </c>
      <c r="B194" s="134">
        <f>TEXT(A194,"jjjj")</f>
        <v/>
      </c>
      <c r="C194" s="135" t="n"/>
      <c r="D194" s="136" t="n"/>
      <c r="E194" s="137">
        <f>IF(AND(C194&lt;&gt;"",D194&lt;&gt;""),C194*D194,0)</f>
        <v/>
      </c>
      <c r="F194" s="135" t="n"/>
      <c r="G194" s="136" t="n"/>
      <c r="H194" s="137">
        <f>IF(AND(F194&lt;&gt;"",G194&lt;&gt;""),F194*G194,0)</f>
        <v/>
      </c>
      <c r="I194" s="138" t="n"/>
    </row>
    <row r="195" ht="14.4" customHeight="1" s="100">
      <c r="A195" s="133" t="n">
        <v>46210</v>
      </c>
      <c r="B195" s="134">
        <f>TEXT(A195,"jjjj")</f>
        <v/>
      </c>
      <c r="C195" s="135" t="n"/>
      <c r="D195" s="136" t="n"/>
      <c r="E195" s="137">
        <f>IF(AND(C195&lt;&gt;"",D195&lt;&gt;""),C195*D195,0)</f>
        <v/>
      </c>
      <c r="F195" s="135" t="n"/>
      <c r="G195" s="136" t="n"/>
      <c r="H195" s="137">
        <f>IF(AND(F195&lt;&gt;"",G195&lt;&gt;""),F195*G195,0)</f>
        <v/>
      </c>
      <c r="I195" s="138" t="n"/>
    </row>
    <row r="196" ht="14.4" customHeight="1" s="100">
      <c r="A196" s="133" t="n">
        <v>46211</v>
      </c>
      <c r="B196" s="134">
        <f>TEXT(A196,"jjjj")</f>
        <v/>
      </c>
      <c r="C196" s="135" t="n"/>
      <c r="D196" s="136" t="n"/>
      <c r="E196" s="137">
        <f>IF(AND(C196&lt;&gt;"",D196&lt;&gt;""),C196*D196,0)</f>
        <v/>
      </c>
      <c r="F196" s="135" t="n"/>
      <c r="G196" s="136" t="n"/>
      <c r="H196" s="137">
        <f>IF(AND(F196&lt;&gt;"",G196&lt;&gt;""),F196*G196,0)</f>
        <v/>
      </c>
      <c r="I196" s="138" t="n"/>
    </row>
    <row r="197" ht="14.4" customHeight="1" s="100">
      <c r="A197" s="133" t="n">
        <v>46212</v>
      </c>
      <c r="B197" s="134">
        <f>TEXT(A197,"jjjj")</f>
        <v/>
      </c>
      <c r="C197" s="135" t="n"/>
      <c r="D197" s="136" t="n"/>
      <c r="E197" s="137">
        <f>IF(AND(C197&lt;&gt;"",D197&lt;&gt;""),C197*D197,0)</f>
        <v/>
      </c>
      <c r="F197" s="135" t="n"/>
      <c r="G197" s="136" t="n"/>
      <c r="H197" s="137">
        <f>IF(AND(F197&lt;&gt;"",G197&lt;&gt;""),F197*G197,0)</f>
        <v/>
      </c>
      <c r="I197" s="138" t="n"/>
    </row>
    <row r="198" ht="14.4" customHeight="1" s="100">
      <c r="A198" s="133" t="n">
        <v>46213</v>
      </c>
      <c r="B198" s="134">
        <f>TEXT(A198,"jjjj")</f>
        <v/>
      </c>
      <c r="C198" s="135" t="n"/>
      <c r="D198" s="136" t="n"/>
      <c r="E198" s="137">
        <f>IF(AND(C198&lt;&gt;"",D198&lt;&gt;""),C198*D198,0)</f>
        <v/>
      </c>
      <c r="F198" s="135" t="n"/>
      <c r="G198" s="136" t="n"/>
      <c r="H198" s="137">
        <f>IF(AND(F198&lt;&gt;"",G198&lt;&gt;""),F198*G198,0)</f>
        <v/>
      </c>
      <c r="I198" s="138" t="n"/>
    </row>
    <row r="199" ht="14.4" customHeight="1" s="100">
      <c r="A199" s="133" t="n">
        <v>46214</v>
      </c>
      <c r="B199" s="134">
        <f>TEXT(A199,"jjjj")</f>
        <v/>
      </c>
      <c r="C199" s="135" t="n"/>
      <c r="D199" s="136" t="n"/>
      <c r="E199" s="137">
        <f>IF(AND(C199&lt;&gt;"",D199&lt;&gt;""),C199*D199,0)</f>
        <v/>
      </c>
      <c r="F199" s="135" t="n"/>
      <c r="G199" s="136" t="n"/>
      <c r="H199" s="137">
        <f>IF(AND(F199&lt;&gt;"",G199&lt;&gt;""),F199*G199,0)</f>
        <v/>
      </c>
      <c r="I199" s="138" t="n"/>
    </row>
    <row r="200" ht="14.4" customHeight="1" s="100">
      <c r="A200" s="133" t="n">
        <v>46215</v>
      </c>
      <c r="B200" s="134">
        <f>TEXT(A200,"jjjj")</f>
        <v/>
      </c>
      <c r="C200" s="135" t="n"/>
      <c r="D200" s="136" t="n"/>
      <c r="E200" s="137">
        <f>IF(AND(C200&lt;&gt;"",D200&lt;&gt;""),C200*D200,0)</f>
        <v/>
      </c>
      <c r="F200" s="135" t="n"/>
      <c r="G200" s="136" t="n"/>
      <c r="H200" s="137">
        <f>IF(AND(F200&lt;&gt;"",G200&lt;&gt;""),F200*G200,0)</f>
        <v/>
      </c>
      <c r="I200" s="138" t="n"/>
    </row>
    <row r="201" ht="14.4" customHeight="1" s="100">
      <c r="A201" s="133" t="n">
        <v>46216</v>
      </c>
      <c r="B201" s="134">
        <f>TEXT(A201,"jjjj")</f>
        <v/>
      </c>
      <c r="C201" s="135" t="n"/>
      <c r="D201" s="136" t="n"/>
      <c r="E201" s="137">
        <f>IF(AND(C201&lt;&gt;"",D201&lt;&gt;""),C201*D201,0)</f>
        <v/>
      </c>
      <c r="F201" s="135" t="n"/>
      <c r="G201" s="136" t="n"/>
      <c r="H201" s="137">
        <f>IF(AND(F201&lt;&gt;"",G201&lt;&gt;""),F201*G201,0)</f>
        <v/>
      </c>
      <c r="I201" s="138" t="n"/>
    </row>
    <row r="202" ht="14.4" customHeight="1" s="100">
      <c r="A202" s="133" t="n">
        <v>46217</v>
      </c>
      <c r="B202" s="134">
        <f>TEXT(A202,"jjjj")</f>
        <v/>
      </c>
      <c r="C202" s="135" t="n"/>
      <c r="D202" s="136" t="n"/>
      <c r="E202" s="137">
        <f>IF(AND(C202&lt;&gt;"",D202&lt;&gt;""),C202*D202,0)</f>
        <v/>
      </c>
      <c r="F202" s="135" t="n"/>
      <c r="G202" s="136" t="n"/>
      <c r="H202" s="137">
        <f>IF(AND(F202&lt;&gt;"",G202&lt;&gt;""),F202*G202,0)</f>
        <v/>
      </c>
      <c r="I202" s="138" t="n"/>
    </row>
    <row r="203" ht="14.4" customHeight="1" s="100">
      <c r="A203" s="133" t="n">
        <v>46218</v>
      </c>
      <c r="B203" s="134">
        <f>TEXT(A203,"jjjj")</f>
        <v/>
      </c>
      <c r="C203" s="135" t="n"/>
      <c r="D203" s="136" t="n"/>
      <c r="E203" s="137">
        <f>IF(AND(C203&lt;&gt;"",D203&lt;&gt;""),C203*D203,0)</f>
        <v/>
      </c>
      <c r="F203" s="135" t="n"/>
      <c r="G203" s="136" t="n"/>
      <c r="H203" s="137">
        <f>IF(AND(F203&lt;&gt;"",G203&lt;&gt;""),F203*G203,0)</f>
        <v/>
      </c>
      <c r="I203" s="138" t="n"/>
    </row>
    <row r="204" ht="14.4" customHeight="1" s="100">
      <c r="A204" s="133" t="n">
        <v>46219</v>
      </c>
      <c r="B204" s="134">
        <f>TEXT(A204,"jjjj")</f>
        <v/>
      </c>
      <c r="C204" s="135" t="n"/>
      <c r="D204" s="136" t="n"/>
      <c r="E204" s="137">
        <f>IF(AND(C204&lt;&gt;"",D204&lt;&gt;""),C204*D204,0)</f>
        <v/>
      </c>
      <c r="F204" s="135" t="n"/>
      <c r="G204" s="136" t="n"/>
      <c r="H204" s="137">
        <f>IF(AND(F204&lt;&gt;"",G204&lt;&gt;""),F204*G204,0)</f>
        <v/>
      </c>
      <c r="I204" s="138" t="n"/>
    </row>
    <row r="205" ht="14.4" customHeight="1" s="100">
      <c r="A205" s="133" t="n">
        <v>46220</v>
      </c>
      <c r="B205" s="134">
        <f>TEXT(A205,"jjjj")</f>
        <v/>
      </c>
      <c r="C205" s="135" t="n"/>
      <c r="D205" s="136" t="n"/>
      <c r="E205" s="137">
        <f>IF(AND(C205&lt;&gt;"",D205&lt;&gt;""),C205*D205,0)</f>
        <v/>
      </c>
      <c r="F205" s="135" t="n"/>
      <c r="G205" s="136" t="n"/>
      <c r="H205" s="137">
        <f>IF(AND(F205&lt;&gt;"",G205&lt;&gt;""),F205*G205,0)</f>
        <v/>
      </c>
      <c r="I205" s="138" t="n"/>
    </row>
    <row r="206" ht="14.4" customHeight="1" s="100">
      <c r="A206" s="133" t="n">
        <v>46221</v>
      </c>
      <c r="B206" s="134">
        <f>TEXT(A206,"jjjj")</f>
        <v/>
      </c>
      <c r="C206" s="135" t="n"/>
      <c r="D206" s="136" t="n"/>
      <c r="E206" s="137">
        <f>IF(AND(C206&lt;&gt;"",D206&lt;&gt;""),C206*D206,0)</f>
        <v/>
      </c>
      <c r="F206" s="135" t="n"/>
      <c r="G206" s="136" t="n"/>
      <c r="H206" s="137">
        <f>IF(AND(F206&lt;&gt;"",G206&lt;&gt;""),F206*G206,0)</f>
        <v/>
      </c>
      <c r="I206" s="138" t="n"/>
    </row>
    <row r="207" ht="14.4" customHeight="1" s="100">
      <c r="A207" s="133" t="n">
        <v>46222</v>
      </c>
      <c r="B207" s="134">
        <f>TEXT(A207,"jjjj")</f>
        <v/>
      </c>
      <c r="C207" s="135" t="n"/>
      <c r="D207" s="136" t="n"/>
      <c r="E207" s="137">
        <f>IF(AND(C207&lt;&gt;"",D207&lt;&gt;""),C207*D207,0)</f>
        <v/>
      </c>
      <c r="F207" s="135" t="n"/>
      <c r="G207" s="136" t="n"/>
      <c r="H207" s="137">
        <f>IF(AND(F207&lt;&gt;"",G207&lt;&gt;""),F207*G207,0)</f>
        <v/>
      </c>
      <c r="I207" s="138" t="n"/>
    </row>
    <row r="208" ht="14.4" customHeight="1" s="100">
      <c r="A208" s="133" t="n">
        <v>46223</v>
      </c>
      <c r="B208" s="134">
        <f>TEXT(A208,"jjjj")</f>
        <v/>
      </c>
      <c r="C208" s="135" t="n"/>
      <c r="D208" s="136" t="n"/>
      <c r="E208" s="137">
        <f>IF(AND(C208&lt;&gt;"",D208&lt;&gt;""),C208*D208,0)</f>
        <v/>
      </c>
      <c r="F208" s="135" t="n"/>
      <c r="G208" s="136" t="n"/>
      <c r="H208" s="137">
        <f>IF(AND(F208&lt;&gt;"",G208&lt;&gt;""),F208*G208,0)</f>
        <v/>
      </c>
      <c r="I208" s="138" t="n"/>
    </row>
    <row r="209" ht="14.4" customHeight="1" s="100">
      <c r="A209" s="133" t="n">
        <v>46224</v>
      </c>
      <c r="B209" s="134">
        <f>TEXT(A209,"jjjj")</f>
        <v/>
      </c>
      <c r="C209" s="135" t="n"/>
      <c r="D209" s="136" t="n"/>
      <c r="E209" s="137">
        <f>IF(AND(C209&lt;&gt;"",D209&lt;&gt;""),C209*D209,0)</f>
        <v/>
      </c>
      <c r="F209" s="135" t="n"/>
      <c r="G209" s="136" t="n"/>
      <c r="H209" s="137">
        <f>IF(AND(F209&lt;&gt;"",G209&lt;&gt;""),F209*G209,0)</f>
        <v/>
      </c>
      <c r="I209" s="138" t="n"/>
    </row>
    <row r="210" ht="14.4" customHeight="1" s="100">
      <c r="A210" s="133" t="n">
        <v>46225</v>
      </c>
      <c r="B210" s="134">
        <f>TEXT(A210,"jjjj")</f>
        <v/>
      </c>
      <c r="C210" s="135" t="n"/>
      <c r="D210" s="136" t="n"/>
      <c r="E210" s="137">
        <f>IF(AND(C210&lt;&gt;"",D210&lt;&gt;""),C210*D210,0)</f>
        <v/>
      </c>
      <c r="F210" s="135" t="n"/>
      <c r="G210" s="136" t="n"/>
      <c r="H210" s="137">
        <f>IF(AND(F210&lt;&gt;"",G210&lt;&gt;""),F210*G210,0)</f>
        <v/>
      </c>
      <c r="I210" s="138" t="n"/>
    </row>
    <row r="211" ht="14.4" customHeight="1" s="100">
      <c r="A211" s="133" t="n">
        <v>46226</v>
      </c>
      <c r="B211" s="134">
        <f>TEXT(A211,"jjjj")</f>
        <v/>
      </c>
      <c r="C211" s="135" t="n"/>
      <c r="D211" s="136" t="n"/>
      <c r="E211" s="137">
        <f>IF(AND(C211&lt;&gt;"",D211&lt;&gt;""),C211*D211,0)</f>
        <v/>
      </c>
      <c r="F211" s="135" t="n"/>
      <c r="G211" s="136" t="n"/>
      <c r="H211" s="137">
        <f>IF(AND(F211&lt;&gt;"",G211&lt;&gt;""),F211*G211,0)</f>
        <v/>
      </c>
      <c r="I211" s="138" t="n"/>
    </row>
    <row r="212" ht="14.4" customHeight="1" s="100">
      <c r="A212" s="133" t="n">
        <v>46227</v>
      </c>
      <c r="B212" s="134">
        <f>TEXT(A212,"jjjj")</f>
        <v/>
      </c>
      <c r="C212" s="135" t="n"/>
      <c r="D212" s="136" t="n"/>
      <c r="E212" s="137">
        <f>IF(AND(C212&lt;&gt;"",D212&lt;&gt;""),C212*D212,0)</f>
        <v/>
      </c>
      <c r="F212" s="135" t="n"/>
      <c r="G212" s="136" t="n"/>
      <c r="H212" s="137">
        <f>IF(AND(F212&lt;&gt;"",G212&lt;&gt;""),F212*G212,0)</f>
        <v/>
      </c>
      <c r="I212" s="138" t="n"/>
    </row>
    <row r="213" ht="14.4" customHeight="1" s="100">
      <c r="A213" s="133" t="n">
        <v>46228</v>
      </c>
      <c r="B213" s="134">
        <f>TEXT(A213,"jjjj")</f>
        <v/>
      </c>
      <c r="C213" s="135" t="n"/>
      <c r="D213" s="136" t="n"/>
      <c r="E213" s="137">
        <f>IF(AND(C213&lt;&gt;"",D213&lt;&gt;""),C213*D213,0)</f>
        <v/>
      </c>
      <c r="F213" s="135" t="n"/>
      <c r="G213" s="136" t="n"/>
      <c r="H213" s="137">
        <f>IF(AND(F213&lt;&gt;"",G213&lt;&gt;""),F213*G213,0)</f>
        <v/>
      </c>
      <c r="I213" s="138" t="n"/>
    </row>
    <row r="214" ht="14.4" customHeight="1" s="100">
      <c r="A214" s="133" t="n">
        <v>46229</v>
      </c>
      <c r="B214" s="134">
        <f>TEXT(A214,"jjjj")</f>
        <v/>
      </c>
      <c r="C214" s="135" t="n"/>
      <c r="D214" s="136" t="n"/>
      <c r="E214" s="137">
        <f>IF(AND(C214&lt;&gt;"",D214&lt;&gt;""),C214*D214,0)</f>
        <v/>
      </c>
      <c r="F214" s="135" t="n"/>
      <c r="G214" s="136" t="n"/>
      <c r="H214" s="137">
        <f>IF(AND(F214&lt;&gt;"",G214&lt;&gt;""),F214*G214,0)</f>
        <v/>
      </c>
      <c r="I214" s="138" t="n"/>
    </row>
    <row r="215" ht="14.4" customHeight="1" s="100">
      <c r="A215" s="133" t="n">
        <v>46230</v>
      </c>
      <c r="B215" s="134">
        <f>TEXT(A215,"jjjj")</f>
        <v/>
      </c>
      <c r="C215" s="135" t="n"/>
      <c r="D215" s="136" t="n"/>
      <c r="E215" s="137">
        <f>IF(AND(C215&lt;&gt;"",D215&lt;&gt;""),C215*D215,0)</f>
        <v/>
      </c>
      <c r="F215" s="135" t="n"/>
      <c r="G215" s="136" t="n"/>
      <c r="H215" s="137">
        <f>IF(AND(F215&lt;&gt;"",G215&lt;&gt;""),F215*G215,0)</f>
        <v/>
      </c>
      <c r="I215" s="138" t="n"/>
    </row>
    <row r="216" ht="14.4" customHeight="1" s="100">
      <c r="A216" s="133" t="n">
        <v>46231</v>
      </c>
      <c r="B216" s="134">
        <f>TEXT(A216,"jjjj")</f>
        <v/>
      </c>
      <c r="C216" s="135" t="n"/>
      <c r="D216" s="136" t="n"/>
      <c r="E216" s="137">
        <f>IF(AND(C216&lt;&gt;"",D216&lt;&gt;""),C216*D216,0)</f>
        <v/>
      </c>
      <c r="F216" s="135" t="n"/>
      <c r="G216" s="136" t="n"/>
      <c r="H216" s="137">
        <f>IF(AND(F216&lt;&gt;"",G216&lt;&gt;""),F216*G216,0)</f>
        <v/>
      </c>
      <c r="I216" s="138" t="n"/>
    </row>
    <row r="217" ht="14.4" customHeight="1" s="100">
      <c r="A217" s="133" t="n">
        <v>46232</v>
      </c>
      <c r="B217" s="134">
        <f>TEXT(A217,"jjjj")</f>
        <v/>
      </c>
      <c r="C217" s="135" t="n"/>
      <c r="D217" s="136" t="n"/>
      <c r="E217" s="137">
        <f>IF(AND(C217&lt;&gt;"",D217&lt;&gt;""),C217*D217,0)</f>
        <v/>
      </c>
      <c r="F217" s="135" t="n"/>
      <c r="G217" s="136" t="n"/>
      <c r="H217" s="137">
        <f>IF(AND(F217&lt;&gt;"",G217&lt;&gt;""),F217*G217,0)</f>
        <v/>
      </c>
      <c r="I217" s="138" t="n"/>
    </row>
    <row r="218" ht="14.4" customHeight="1" s="100">
      <c r="A218" s="133" t="n">
        <v>46233</v>
      </c>
      <c r="B218" s="134">
        <f>TEXT(A218,"jjjj")</f>
        <v/>
      </c>
      <c r="C218" s="135" t="n"/>
      <c r="D218" s="136" t="n"/>
      <c r="E218" s="137">
        <f>IF(AND(C218&lt;&gt;"",D218&lt;&gt;""),C218*D218,0)</f>
        <v/>
      </c>
      <c r="F218" s="135" t="n"/>
      <c r="G218" s="136" t="n"/>
      <c r="H218" s="137">
        <f>IF(AND(F218&lt;&gt;"",G218&lt;&gt;""),F218*G218,0)</f>
        <v/>
      </c>
      <c r="I218" s="138" t="n"/>
    </row>
    <row r="219" ht="14.4" customHeight="1" s="100">
      <c r="A219" s="133" t="n">
        <v>46234</v>
      </c>
      <c r="B219" s="134">
        <f>TEXT(A219,"jjjj")</f>
        <v/>
      </c>
      <c r="C219" s="135" t="n"/>
      <c r="D219" s="136" t="n"/>
      <c r="E219" s="137">
        <f>IF(AND(C219&lt;&gt;"",D219&lt;&gt;""),C219*D219,0)</f>
        <v/>
      </c>
      <c r="F219" s="135" t="n"/>
      <c r="G219" s="136" t="n"/>
      <c r="H219" s="137">
        <f>IF(AND(F219&lt;&gt;"",G219&lt;&gt;""),F219*G219,0)</f>
        <v/>
      </c>
      <c r="I219" s="138" t="n"/>
    </row>
    <row r="220" ht="14.4" customHeight="1" s="100">
      <c r="A220" s="133" t="n">
        <v>46235</v>
      </c>
      <c r="B220" s="134">
        <f>TEXT(A220,"jjjj")</f>
        <v/>
      </c>
      <c r="C220" s="135" t="n"/>
      <c r="D220" s="136" t="n"/>
      <c r="E220" s="137">
        <f>IF(AND(C220&lt;&gt;"",D220&lt;&gt;""),C220*D220,0)</f>
        <v/>
      </c>
      <c r="F220" s="135" t="n"/>
      <c r="G220" s="136" t="n"/>
      <c r="H220" s="137">
        <f>IF(AND(F220&lt;&gt;"",G220&lt;&gt;""),F220*G220,0)</f>
        <v/>
      </c>
      <c r="I220" s="138" t="n"/>
    </row>
    <row r="221" ht="14.4" customHeight="1" s="100">
      <c r="A221" s="133" t="n">
        <v>46236</v>
      </c>
      <c r="B221" s="134">
        <f>TEXT(A221,"jjjj")</f>
        <v/>
      </c>
      <c r="C221" s="135" t="n"/>
      <c r="D221" s="136" t="n"/>
      <c r="E221" s="137">
        <f>IF(AND(C221&lt;&gt;"",D221&lt;&gt;""),C221*D221,0)</f>
        <v/>
      </c>
      <c r="F221" s="135" t="n"/>
      <c r="G221" s="136" t="n"/>
      <c r="H221" s="137">
        <f>IF(AND(F221&lt;&gt;"",G221&lt;&gt;""),F221*G221,0)</f>
        <v/>
      </c>
      <c r="I221" s="138" t="n"/>
    </row>
    <row r="222" ht="14.4" customHeight="1" s="100">
      <c r="A222" s="133" t="n">
        <v>46237</v>
      </c>
      <c r="B222" s="134">
        <f>TEXT(A222,"jjjj")</f>
        <v/>
      </c>
      <c r="C222" s="135" t="n"/>
      <c r="D222" s="136" t="n"/>
      <c r="E222" s="137">
        <f>IF(AND(C222&lt;&gt;"",D222&lt;&gt;""),C222*D222,0)</f>
        <v/>
      </c>
      <c r="F222" s="135" t="n"/>
      <c r="G222" s="136" t="n"/>
      <c r="H222" s="137">
        <f>IF(AND(F222&lt;&gt;"",G222&lt;&gt;""),F222*G222,0)</f>
        <v/>
      </c>
      <c r="I222" s="138" t="n"/>
    </row>
    <row r="223" ht="14.4" customHeight="1" s="100">
      <c r="A223" s="133" t="n">
        <v>46238</v>
      </c>
      <c r="B223" s="134">
        <f>TEXT(A223,"jjjj")</f>
        <v/>
      </c>
      <c r="C223" s="135" t="n"/>
      <c r="D223" s="136" t="n"/>
      <c r="E223" s="137">
        <f>IF(AND(C223&lt;&gt;"",D223&lt;&gt;""),C223*D223,0)</f>
        <v/>
      </c>
      <c r="F223" s="135" t="n"/>
      <c r="G223" s="136" t="n"/>
      <c r="H223" s="137">
        <f>IF(AND(F223&lt;&gt;"",G223&lt;&gt;""),F223*G223,0)</f>
        <v/>
      </c>
      <c r="I223" s="138" t="n"/>
    </row>
    <row r="224" ht="14.4" customHeight="1" s="100">
      <c r="A224" s="133" t="n">
        <v>46239</v>
      </c>
      <c r="B224" s="134">
        <f>TEXT(A224,"jjjj")</f>
        <v/>
      </c>
      <c r="C224" s="135" t="n"/>
      <c r="D224" s="136" t="n"/>
      <c r="E224" s="137">
        <f>IF(AND(C224&lt;&gt;"",D224&lt;&gt;""),C224*D224,0)</f>
        <v/>
      </c>
      <c r="F224" s="135" t="n"/>
      <c r="G224" s="136" t="n"/>
      <c r="H224" s="137">
        <f>IF(AND(F224&lt;&gt;"",G224&lt;&gt;""),F224*G224,0)</f>
        <v/>
      </c>
      <c r="I224" s="138" t="n"/>
    </row>
    <row r="225" ht="14.4" customHeight="1" s="100">
      <c r="A225" s="133" t="n">
        <v>46240</v>
      </c>
      <c r="B225" s="134">
        <f>TEXT(A225,"jjjj")</f>
        <v/>
      </c>
      <c r="C225" s="135" t="n"/>
      <c r="D225" s="136" t="n"/>
      <c r="E225" s="137">
        <f>IF(AND(C225&lt;&gt;"",D225&lt;&gt;""),C225*D225,0)</f>
        <v/>
      </c>
      <c r="F225" s="135" t="n"/>
      <c r="G225" s="136" t="n"/>
      <c r="H225" s="137">
        <f>IF(AND(F225&lt;&gt;"",G225&lt;&gt;""),F225*G225,0)</f>
        <v/>
      </c>
      <c r="I225" s="138" t="n"/>
    </row>
    <row r="226" ht="14.4" customHeight="1" s="100">
      <c r="A226" s="133" t="n">
        <v>46241</v>
      </c>
      <c r="B226" s="134">
        <f>TEXT(A226,"jjjj")</f>
        <v/>
      </c>
      <c r="C226" s="135" t="n"/>
      <c r="D226" s="136" t="n"/>
      <c r="E226" s="137">
        <f>IF(AND(C226&lt;&gt;"",D226&lt;&gt;""),C226*D226,0)</f>
        <v/>
      </c>
      <c r="F226" s="135" t="n"/>
      <c r="G226" s="136" t="n"/>
      <c r="H226" s="137">
        <f>IF(AND(F226&lt;&gt;"",G226&lt;&gt;""),F226*G226,0)</f>
        <v/>
      </c>
      <c r="I226" s="138" t="n"/>
    </row>
    <row r="227" ht="14.4" customHeight="1" s="100">
      <c r="A227" s="133" t="n">
        <v>46242</v>
      </c>
      <c r="B227" s="134">
        <f>TEXT(A227,"jjjj")</f>
        <v/>
      </c>
      <c r="C227" s="135" t="n"/>
      <c r="D227" s="136" t="n"/>
      <c r="E227" s="137">
        <f>IF(AND(C227&lt;&gt;"",D227&lt;&gt;""),C227*D227,0)</f>
        <v/>
      </c>
      <c r="F227" s="135" t="n"/>
      <c r="G227" s="136" t="n"/>
      <c r="H227" s="137">
        <f>IF(AND(F227&lt;&gt;"",G227&lt;&gt;""),F227*G227,0)</f>
        <v/>
      </c>
      <c r="I227" s="138" t="n"/>
    </row>
    <row r="228" ht="14.4" customHeight="1" s="100">
      <c r="A228" s="133" t="n">
        <v>46243</v>
      </c>
      <c r="B228" s="134">
        <f>TEXT(A228,"jjjj")</f>
        <v/>
      </c>
      <c r="C228" s="135" t="n"/>
      <c r="D228" s="136" t="n"/>
      <c r="E228" s="137">
        <f>IF(AND(C228&lt;&gt;"",D228&lt;&gt;""),C228*D228,0)</f>
        <v/>
      </c>
      <c r="F228" s="135" t="n"/>
      <c r="G228" s="136" t="n"/>
      <c r="H228" s="137">
        <f>IF(AND(F228&lt;&gt;"",G228&lt;&gt;""),F228*G228,0)</f>
        <v/>
      </c>
      <c r="I228" s="138" t="n"/>
    </row>
    <row r="229" ht="14.4" customHeight="1" s="100">
      <c r="A229" s="133" t="n">
        <v>46244</v>
      </c>
      <c r="B229" s="134">
        <f>TEXT(A229,"jjjj")</f>
        <v/>
      </c>
      <c r="C229" s="135" t="n"/>
      <c r="D229" s="136" t="n"/>
      <c r="E229" s="137">
        <f>IF(AND(C229&lt;&gt;"",D229&lt;&gt;""),C229*D229,0)</f>
        <v/>
      </c>
      <c r="F229" s="135" t="n"/>
      <c r="G229" s="136" t="n"/>
      <c r="H229" s="137">
        <f>IF(AND(F229&lt;&gt;"",G229&lt;&gt;""),F229*G229,0)</f>
        <v/>
      </c>
      <c r="I229" s="138" t="n"/>
    </row>
    <row r="230" ht="14.4" customHeight="1" s="100">
      <c r="A230" s="133" t="n">
        <v>46245</v>
      </c>
      <c r="B230" s="134">
        <f>TEXT(A230,"jjjj")</f>
        <v/>
      </c>
      <c r="C230" s="135" t="n"/>
      <c r="D230" s="136" t="n"/>
      <c r="E230" s="137">
        <f>IF(AND(C230&lt;&gt;"",D230&lt;&gt;""),C230*D230,0)</f>
        <v/>
      </c>
      <c r="F230" s="135" t="n"/>
      <c r="G230" s="136" t="n"/>
      <c r="H230" s="137">
        <f>IF(AND(F230&lt;&gt;"",G230&lt;&gt;""),F230*G230,0)</f>
        <v/>
      </c>
      <c r="I230" s="138" t="n"/>
    </row>
    <row r="231" ht="14.4" customHeight="1" s="100">
      <c r="A231" s="133" t="n">
        <v>46246</v>
      </c>
      <c r="B231" s="134">
        <f>TEXT(A231,"jjjj")</f>
        <v/>
      </c>
      <c r="C231" s="135" t="n"/>
      <c r="D231" s="136" t="n"/>
      <c r="E231" s="137">
        <f>IF(AND(C231&lt;&gt;"",D231&lt;&gt;""),C231*D231,0)</f>
        <v/>
      </c>
      <c r="F231" s="135" t="n"/>
      <c r="G231" s="136" t="n"/>
      <c r="H231" s="137">
        <f>IF(AND(F231&lt;&gt;"",G231&lt;&gt;""),F231*G231,0)</f>
        <v/>
      </c>
      <c r="I231" s="138" t="n"/>
    </row>
    <row r="232" ht="14.4" customHeight="1" s="100">
      <c r="A232" s="133" t="n">
        <v>46247</v>
      </c>
      <c r="B232" s="134">
        <f>TEXT(A232,"jjjj")</f>
        <v/>
      </c>
      <c r="C232" s="135" t="n"/>
      <c r="D232" s="136" t="n"/>
      <c r="E232" s="137">
        <f>IF(AND(C232&lt;&gt;"",D232&lt;&gt;""),C232*D232,0)</f>
        <v/>
      </c>
      <c r="F232" s="135" t="n"/>
      <c r="G232" s="136" t="n"/>
      <c r="H232" s="137">
        <f>IF(AND(F232&lt;&gt;"",G232&lt;&gt;""),F232*G232,0)</f>
        <v/>
      </c>
      <c r="I232" s="138" t="n"/>
    </row>
    <row r="233" ht="14.4" customHeight="1" s="100">
      <c r="A233" s="133" t="n">
        <v>46248</v>
      </c>
      <c r="B233" s="134">
        <f>TEXT(A233,"jjjj")</f>
        <v/>
      </c>
      <c r="C233" s="135" t="n"/>
      <c r="D233" s="136" t="n"/>
      <c r="E233" s="137">
        <f>IF(AND(C233&lt;&gt;"",D233&lt;&gt;""),C233*D233,0)</f>
        <v/>
      </c>
      <c r="F233" s="135" t="n"/>
      <c r="G233" s="136" t="n"/>
      <c r="H233" s="137">
        <f>IF(AND(F233&lt;&gt;"",G233&lt;&gt;""),F233*G233,0)</f>
        <v/>
      </c>
      <c r="I233" s="138" t="n"/>
    </row>
    <row r="234" ht="14.4" customHeight="1" s="100">
      <c r="A234" s="133" t="n">
        <v>46249</v>
      </c>
      <c r="B234" s="134">
        <f>TEXT(A234,"jjjj")</f>
        <v/>
      </c>
      <c r="C234" s="135" t="n"/>
      <c r="D234" s="136" t="n"/>
      <c r="E234" s="137">
        <f>IF(AND(C234&lt;&gt;"",D234&lt;&gt;""),C234*D234,0)</f>
        <v/>
      </c>
      <c r="F234" s="135" t="n"/>
      <c r="G234" s="136" t="n"/>
      <c r="H234" s="137">
        <f>IF(AND(F234&lt;&gt;"",G234&lt;&gt;""),F234*G234,0)</f>
        <v/>
      </c>
      <c r="I234" s="138" t="n"/>
    </row>
    <row r="235" ht="14.4" customHeight="1" s="100">
      <c r="A235" s="133" t="n">
        <v>46250</v>
      </c>
      <c r="B235" s="134">
        <f>TEXT(A235,"jjjj")</f>
        <v/>
      </c>
      <c r="C235" s="135" t="n"/>
      <c r="D235" s="136" t="n"/>
      <c r="E235" s="137">
        <f>IF(AND(C235&lt;&gt;"",D235&lt;&gt;""),C235*D235,0)</f>
        <v/>
      </c>
      <c r="F235" s="135" t="n"/>
      <c r="G235" s="136" t="n"/>
      <c r="H235" s="137">
        <f>IF(AND(F235&lt;&gt;"",G235&lt;&gt;""),F235*G235,0)</f>
        <v/>
      </c>
      <c r="I235" s="138" t="n"/>
    </row>
    <row r="236" ht="14.4" customHeight="1" s="100">
      <c r="A236" s="133" t="n">
        <v>46251</v>
      </c>
      <c r="B236" s="134">
        <f>TEXT(A236,"jjjj")</f>
        <v/>
      </c>
      <c r="C236" s="135" t="n"/>
      <c r="D236" s="136" t="n"/>
      <c r="E236" s="137">
        <f>IF(AND(C236&lt;&gt;"",D236&lt;&gt;""),C236*D236,0)</f>
        <v/>
      </c>
      <c r="F236" s="135" t="n"/>
      <c r="G236" s="136" t="n"/>
      <c r="H236" s="137">
        <f>IF(AND(F236&lt;&gt;"",G236&lt;&gt;""),F236*G236,0)</f>
        <v/>
      </c>
      <c r="I236" s="138" t="n"/>
    </row>
    <row r="237" ht="14.4" customHeight="1" s="100">
      <c r="A237" s="133" t="n">
        <v>46252</v>
      </c>
      <c r="B237" s="134">
        <f>TEXT(A237,"jjjj")</f>
        <v/>
      </c>
      <c r="C237" s="135" t="n"/>
      <c r="D237" s="136" t="n"/>
      <c r="E237" s="137">
        <f>IF(AND(C237&lt;&gt;"",D237&lt;&gt;""),C237*D237,0)</f>
        <v/>
      </c>
      <c r="F237" s="135" t="n"/>
      <c r="G237" s="136" t="n"/>
      <c r="H237" s="137">
        <f>IF(AND(F237&lt;&gt;"",G237&lt;&gt;""),F237*G237,0)</f>
        <v/>
      </c>
      <c r="I237" s="138" t="n"/>
    </row>
    <row r="238" ht="14.4" customHeight="1" s="100">
      <c r="A238" s="133" t="n">
        <v>46253</v>
      </c>
      <c r="B238" s="134">
        <f>TEXT(A238,"jjjj")</f>
        <v/>
      </c>
      <c r="C238" s="135" t="n"/>
      <c r="D238" s="136" t="n"/>
      <c r="E238" s="137">
        <f>IF(AND(C238&lt;&gt;"",D238&lt;&gt;""),C238*D238,0)</f>
        <v/>
      </c>
      <c r="F238" s="135" t="n"/>
      <c r="G238" s="136" t="n"/>
      <c r="H238" s="137">
        <f>IF(AND(F238&lt;&gt;"",G238&lt;&gt;""),F238*G238,0)</f>
        <v/>
      </c>
      <c r="I238" s="138" t="n"/>
    </row>
    <row r="239" ht="14.4" customHeight="1" s="100">
      <c r="A239" s="133" t="n">
        <v>46254</v>
      </c>
      <c r="B239" s="134">
        <f>TEXT(A239,"jjjj")</f>
        <v/>
      </c>
      <c r="C239" s="135" t="n"/>
      <c r="D239" s="136" t="n"/>
      <c r="E239" s="137">
        <f>IF(AND(C239&lt;&gt;"",D239&lt;&gt;""),C239*D239,0)</f>
        <v/>
      </c>
      <c r="F239" s="135" t="n"/>
      <c r="G239" s="136" t="n"/>
      <c r="H239" s="137">
        <f>IF(AND(F239&lt;&gt;"",G239&lt;&gt;""),F239*G239,0)</f>
        <v/>
      </c>
      <c r="I239" s="138" t="n"/>
    </row>
    <row r="240" ht="14.4" customHeight="1" s="100">
      <c r="A240" s="133" t="n">
        <v>46255</v>
      </c>
      <c r="B240" s="134">
        <f>TEXT(A240,"jjjj")</f>
        <v/>
      </c>
      <c r="C240" s="135" t="n"/>
      <c r="D240" s="136" t="n"/>
      <c r="E240" s="137">
        <f>IF(AND(C240&lt;&gt;"",D240&lt;&gt;""),C240*D240,0)</f>
        <v/>
      </c>
      <c r="F240" s="135" t="n"/>
      <c r="G240" s="136" t="n"/>
      <c r="H240" s="137">
        <f>IF(AND(F240&lt;&gt;"",G240&lt;&gt;""),F240*G240,0)</f>
        <v/>
      </c>
      <c r="I240" s="138" t="n"/>
    </row>
    <row r="241" ht="14.4" customHeight="1" s="100">
      <c r="A241" s="133" t="n">
        <v>46256</v>
      </c>
      <c r="B241" s="134">
        <f>TEXT(A241,"jjjj")</f>
        <v/>
      </c>
      <c r="C241" s="135" t="n"/>
      <c r="D241" s="136" t="n"/>
      <c r="E241" s="137">
        <f>IF(AND(C241&lt;&gt;"",D241&lt;&gt;""),C241*D241,0)</f>
        <v/>
      </c>
      <c r="F241" s="135" t="n"/>
      <c r="G241" s="136" t="n"/>
      <c r="H241" s="137">
        <f>IF(AND(F241&lt;&gt;"",G241&lt;&gt;""),F241*G241,0)</f>
        <v/>
      </c>
      <c r="I241" s="138" t="n"/>
    </row>
    <row r="242" ht="14.4" customHeight="1" s="100">
      <c r="A242" s="133" t="n">
        <v>46257</v>
      </c>
      <c r="B242" s="134">
        <f>TEXT(A242,"jjjj")</f>
        <v/>
      </c>
      <c r="C242" s="135" t="n"/>
      <c r="D242" s="136" t="n"/>
      <c r="E242" s="137">
        <f>IF(AND(C242&lt;&gt;"",D242&lt;&gt;""),C242*D242,0)</f>
        <v/>
      </c>
      <c r="F242" s="135" t="n"/>
      <c r="G242" s="136" t="n"/>
      <c r="H242" s="137">
        <f>IF(AND(F242&lt;&gt;"",G242&lt;&gt;""),F242*G242,0)</f>
        <v/>
      </c>
      <c r="I242" s="138" t="n"/>
    </row>
    <row r="243" ht="14.4" customHeight="1" s="100">
      <c r="A243" s="133" t="n">
        <v>46258</v>
      </c>
      <c r="B243" s="134">
        <f>TEXT(A243,"jjjj")</f>
        <v/>
      </c>
      <c r="C243" s="135" t="n"/>
      <c r="D243" s="136" t="n"/>
      <c r="E243" s="137">
        <f>IF(AND(C243&lt;&gt;"",D243&lt;&gt;""),C243*D243,0)</f>
        <v/>
      </c>
      <c r="F243" s="135" t="n"/>
      <c r="G243" s="136" t="n"/>
      <c r="H243" s="137">
        <f>IF(AND(F243&lt;&gt;"",G243&lt;&gt;""),F243*G243,0)</f>
        <v/>
      </c>
      <c r="I243" s="138" t="n"/>
    </row>
    <row r="244" ht="14.4" customHeight="1" s="100">
      <c r="A244" s="133" t="n">
        <v>46259</v>
      </c>
      <c r="B244" s="134">
        <f>TEXT(A244,"jjjj")</f>
        <v/>
      </c>
      <c r="C244" s="135" t="n"/>
      <c r="D244" s="136" t="n"/>
      <c r="E244" s="137">
        <f>IF(AND(C244&lt;&gt;"",D244&lt;&gt;""),C244*D244,0)</f>
        <v/>
      </c>
      <c r="F244" s="135" t="n"/>
      <c r="G244" s="136" t="n"/>
      <c r="H244" s="137">
        <f>IF(AND(F244&lt;&gt;"",G244&lt;&gt;""),F244*G244,0)</f>
        <v/>
      </c>
      <c r="I244" s="138" t="n"/>
    </row>
    <row r="245" ht="14.4" customHeight="1" s="100">
      <c r="A245" s="133" t="n">
        <v>46260</v>
      </c>
      <c r="B245" s="134">
        <f>TEXT(A245,"jjjj")</f>
        <v/>
      </c>
      <c r="C245" s="135" t="n"/>
      <c r="D245" s="136" t="n"/>
      <c r="E245" s="137">
        <f>IF(AND(C245&lt;&gt;"",D245&lt;&gt;""),C245*D245,0)</f>
        <v/>
      </c>
      <c r="F245" s="135" t="n"/>
      <c r="G245" s="136" t="n"/>
      <c r="H245" s="137">
        <f>IF(AND(F245&lt;&gt;"",G245&lt;&gt;""),F245*G245,0)</f>
        <v/>
      </c>
      <c r="I245" s="138" t="n"/>
    </row>
    <row r="246" ht="14.4" customHeight="1" s="100">
      <c r="A246" s="133" t="n">
        <v>46261</v>
      </c>
      <c r="B246" s="134">
        <f>TEXT(A246,"jjjj")</f>
        <v/>
      </c>
      <c r="C246" s="135" t="n"/>
      <c r="D246" s="136" t="n"/>
      <c r="E246" s="137">
        <f>IF(AND(C246&lt;&gt;"",D246&lt;&gt;""),C246*D246,0)</f>
        <v/>
      </c>
      <c r="F246" s="135" t="n"/>
      <c r="G246" s="136" t="n"/>
      <c r="H246" s="137">
        <f>IF(AND(F246&lt;&gt;"",G246&lt;&gt;""),F246*G246,0)</f>
        <v/>
      </c>
      <c r="I246" s="138" t="n"/>
    </row>
    <row r="247" ht="14.4" customHeight="1" s="100">
      <c r="A247" s="133" t="n">
        <v>46262</v>
      </c>
      <c r="B247" s="134">
        <f>TEXT(A247,"jjjj")</f>
        <v/>
      </c>
      <c r="C247" s="135" t="n"/>
      <c r="D247" s="136" t="n"/>
      <c r="E247" s="137">
        <f>IF(AND(C247&lt;&gt;"",D247&lt;&gt;""),C247*D247,0)</f>
        <v/>
      </c>
      <c r="F247" s="135" t="n"/>
      <c r="G247" s="136" t="n"/>
      <c r="H247" s="137">
        <f>IF(AND(F247&lt;&gt;"",G247&lt;&gt;""),F247*G247,0)</f>
        <v/>
      </c>
      <c r="I247" s="138" t="n"/>
    </row>
    <row r="248" ht="14.4" customHeight="1" s="100">
      <c r="A248" s="133" t="n">
        <v>46263</v>
      </c>
      <c r="B248" s="134">
        <f>TEXT(A248,"jjjj")</f>
        <v/>
      </c>
      <c r="C248" s="135" t="n"/>
      <c r="D248" s="136" t="n"/>
      <c r="E248" s="137">
        <f>IF(AND(C248&lt;&gt;"",D248&lt;&gt;""),C248*D248,0)</f>
        <v/>
      </c>
      <c r="F248" s="135" t="n"/>
      <c r="G248" s="136" t="n"/>
      <c r="H248" s="137">
        <f>IF(AND(F248&lt;&gt;"",G248&lt;&gt;""),F248*G248,0)</f>
        <v/>
      </c>
      <c r="I248" s="138" t="n"/>
    </row>
    <row r="249" ht="14.4" customHeight="1" s="100">
      <c r="A249" s="133" t="n">
        <v>46264</v>
      </c>
      <c r="B249" s="134">
        <f>TEXT(A249,"jjjj")</f>
        <v/>
      </c>
      <c r="C249" s="135" t="n"/>
      <c r="D249" s="136" t="n"/>
      <c r="E249" s="137">
        <f>IF(AND(C249&lt;&gt;"",D249&lt;&gt;""),C249*D249,0)</f>
        <v/>
      </c>
      <c r="F249" s="135" t="n"/>
      <c r="G249" s="136" t="n"/>
      <c r="H249" s="137">
        <f>IF(AND(F249&lt;&gt;"",G249&lt;&gt;""),F249*G249,0)</f>
        <v/>
      </c>
      <c r="I249" s="138" t="n"/>
    </row>
    <row r="250" ht="14.4" customHeight="1" s="100">
      <c r="A250" s="133" t="n">
        <v>46265</v>
      </c>
      <c r="B250" s="134">
        <f>TEXT(A250,"jjjj")</f>
        <v/>
      </c>
      <c r="C250" s="135" t="n"/>
      <c r="D250" s="136" t="n"/>
      <c r="E250" s="137">
        <f>IF(AND(C250&lt;&gt;"",D250&lt;&gt;""),C250*D250,0)</f>
        <v/>
      </c>
      <c r="F250" s="135" t="n"/>
      <c r="G250" s="136" t="n"/>
      <c r="H250" s="137">
        <f>IF(AND(F250&lt;&gt;"",G250&lt;&gt;""),F250*G250,0)</f>
        <v/>
      </c>
      <c r="I250" s="138" t="n"/>
    </row>
    <row r="251" ht="14.4" customHeight="1" s="100">
      <c r="A251" s="133" t="n">
        <v>46266</v>
      </c>
      <c r="B251" s="134">
        <f>TEXT(A251,"jjjj")</f>
        <v/>
      </c>
      <c r="C251" s="135" t="n"/>
      <c r="D251" s="136" t="n"/>
      <c r="E251" s="137">
        <f>IF(AND(C251&lt;&gt;"",D251&lt;&gt;""),C251*D251,0)</f>
        <v/>
      </c>
      <c r="F251" s="135" t="n"/>
      <c r="G251" s="136" t="n"/>
      <c r="H251" s="137">
        <f>IF(AND(F251&lt;&gt;"",G251&lt;&gt;""),F251*G251,0)</f>
        <v/>
      </c>
      <c r="I251" s="138" t="n"/>
    </row>
    <row r="252" ht="14.4" customHeight="1" s="100">
      <c r="A252" s="133" t="n">
        <v>46267</v>
      </c>
      <c r="B252" s="134">
        <f>TEXT(A252,"jjjj")</f>
        <v/>
      </c>
      <c r="C252" s="135" t="n"/>
      <c r="D252" s="136" t="n"/>
      <c r="E252" s="137">
        <f>IF(AND(C252&lt;&gt;"",D252&lt;&gt;""),C252*D252,0)</f>
        <v/>
      </c>
      <c r="F252" s="135" t="n"/>
      <c r="G252" s="136" t="n"/>
      <c r="H252" s="137">
        <f>IF(AND(F252&lt;&gt;"",G252&lt;&gt;""),F252*G252,0)</f>
        <v/>
      </c>
      <c r="I252" s="138" t="n"/>
    </row>
    <row r="253" ht="14.4" customHeight="1" s="100">
      <c r="A253" s="133" t="n">
        <v>46268</v>
      </c>
      <c r="B253" s="134">
        <f>TEXT(A253,"jjjj")</f>
        <v/>
      </c>
      <c r="C253" s="135" t="n"/>
      <c r="D253" s="136" t="n"/>
      <c r="E253" s="137">
        <f>IF(AND(C253&lt;&gt;"",D253&lt;&gt;""),C253*D253,0)</f>
        <v/>
      </c>
      <c r="F253" s="135" t="n"/>
      <c r="G253" s="136" t="n"/>
      <c r="H253" s="137">
        <f>IF(AND(F253&lt;&gt;"",G253&lt;&gt;""),F253*G253,0)</f>
        <v/>
      </c>
      <c r="I253" s="138" t="n"/>
    </row>
    <row r="254" ht="14.4" customHeight="1" s="100">
      <c r="A254" s="133" t="n">
        <v>46269</v>
      </c>
      <c r="B254" s="134">
        <f>TEXT(A254,"jjjj")</f>
        <v/>
      </c>
      <c r="C254" s="135" t="n"/>
      <c r="D254" s="136" t="n"/>
      <c r="E254" s="137">
        <f>IF(AND(C254&lt;&gt;"",D254&lt;&gt;""),C254*D254,0)</f>
        <v/>
      </c>
      <c r="F254" s="135" t="n"/>
      <c r="G254" s="136" t="n"/>
      <c r="H254" s="137">
        <f>IF(AND(F254&lt;&gt;"",G254&lt;&gt;""),F254*G254,0)</f>
        <v/>
      </c>
      <c r="I254" s="138" t="n"/>
    </row>
    <row r="255" ht="14.4" customHeight="1" s="100">
      <c r="A255" s="133" t="n">
        <v>46270</v>
      </c>
      <c r="B255" s="134">
        <f>TEXT(A255,"jjjj")</f>
        <v/>
      </c>
      <c r="C255" s="135" t="n"/>
      <c r="D255" s="136" t="n"/>
      <c r="E255" s="137">
        <f>IF(AND(C255&lt;&gt;"",D255&lt;&gt;""),C255*D255,0)</f>
        <v/>
      </c>
      <c r="F255" s="135" t="n"/>
      <c r="G255" s="136" t="n"/>
      <c r="H255" s="137">
        <f>IF(AND(F255&lt;&gt;"",G255&lt;&gt;""),F255*G255,0)</f>
        <v/>
      </c>
      <c r="I255" s="138" t="n"/>
    </row>
    <row r="256" ht="14.4" customHeight="1" s="100">
      <c r="A256" s="133" t="n">
        <v>46271</v>
      </c>
      <c r="B256" s="134">
        <f>TEXT(A256,"jjjj")</f>
        <v/>
      </c>
      <c r="C256" s="135" t="n"/>
      <c r="D256" s="136" t="n"/>
      <c r="E256" s="137">
        <f>IF(AND(C256&lt;&gt;"",D256&lt;&gt;""),C256*D256,0)</f>
        <v/>
      </c>
      <c r="F256" s="135" t="n"/>
      <c r="G256" s="136" t="n"/>
      <c r="H256" s="137">
        <f>IF(AND(F256&lt;&gt;"",G256&lt;&gt;""),F256*G256,0)</f>
        <v/>
      </c>
      <c r="I256" s="138" t="n"/>
    </row>
    <row r="257" ht="14.4" customHeight="1" s="100">
      <c r="A257" s="133" t="n">
        <v>46272</v>
      </c>
      <c r="B257" s="134">
        <f>TEXT(A257,"jjjj")</f>
        <v/>
      </c>
      <c r="C257" s="135" t="n"/>
      <c r="D257" s="136" t="n"/>
      <c r="E257" s="137">
        <f>IF(AND(C257&lt;&gt;"",D257&lt;&gt;""),C257*D257,0)</f>
        <v/>
      </c>
      <c r="F257" s="135" t="n"/>
      <c r="G257" s="136" t="n"/>
      <c r="H257" s="137">
        <f>IF(AND(F257&lt;&gt;"",G257&lt;&gt;""),F257*G257,0)</f>
        <v/>
      </c>
      <c r="I257" s="138" t="n"/>
    </row>
    <row r="258" ht="14.4" customHeight="1" s="100">
      <c r="A258" s="133" t="n">
        <v>46273</v>
      </c>
      <c r="B258" s="134">
        <f>TEXT(A258,"jjjj")</f>
        <v/>
      </c>
      <c r="C258" s="135" t="n"/>
      <c r="D258" s="136" t="n"/>
      <c r="E258" s="137">
        <f>IF(AND(C258&lt;&gt;"",D258&lt;&gt;""),C258*D258,0)</f>
        <v/>
      </c>
      <c r="F258" s="135" t="n"/>
      <c r="G258" s="136" t="n"/>
      <c r="H258" s="137">
        <f>IF(AND(F258&lt;&gt;"",G258&lt;&gt;""),F258*G258,0)</f>
        <v/>
      </c>
      <c r="I258" s="138" t="n"/>
    </row>
    <row r="259" ht="14.4" customHeight="1" s="100">
      <c r="A259" s="133" t="n">
        <v>46274</v>
      </c>
      <c r="B259" s="134">
        <f>TEXT(A259,"jjjj")</f>
        <v/>
      </c>
      <c r="C259" s="135" t="n"/>
      <c r="D259" s="136" t="n"/>
      <c r="E259" s="137">
        <f>IF(AND(C259&lt;&gt;"",D259&lt;&gt;""),C259*D259,0)</f>
        <v/>
      </c>
      <c r="F259" s="135" t="n"/>
      <c r="G259" s="136" t="n"/>
      <c r="H259" s="137">
        <f>IF(AND(F259&lt;&gt;"",G259&lt;&gt;""),F259*G259,0)</f>
        <v/>
      </c>
      <c r="I259" s="138" t="n"/>
    </row>
    <row r="260" ht="14.4" customHeight="1" s="100">
      <c r="A260" s="133" t="n">
        <v>46275</v>
      </c>
      <c r="B260" s="134">
        <f>TEXT(A260,"jjjj")</f>
        <v/>
      </c>
      <c r="C260" s="135" t="n"/>
      <c r="D260" s="136" t="n"/>
      <c r="E260" s="137">
        <f>IF(AND(C260&lt;&gt;"",D260&lt;&gt;""),C260*D260,0)</f>
        <v/>
      </c>
      <c r="F260" s="135" t="n"/>
      <c r="G260" s="136" t="n"/>
      <c r="H260" s="137">
        <f>IF(AND(F260&lt;&gt;"",G260&lt;&gt;""),F260*G260,0)</f>
        <v/>
      </c>
      <c r="I260" s="138" t="n"/>
    </row>
    <row r="261" ht="14.4" customHeight="1" s="100">
      <c r="A261" s="133" t="n">
        <v>46276</v>
      </c>
      <c r="B261" s="134">
        <f>TEXT(A261,"jjjj")</f>
        <v/>
      </c>
      <c r="C261" s="135" t="n"/>
      <c r="D261" s="136" t="n"/>
      <c r="E261" s="137">
        <f>IF(AND(C261&lt;&gt;"",D261&lt;&gt;""),C261*D261,0)</f>
        <v/>
      </c>
      <c r="F261" s="135" t="n"/>
      <c r="G261" s="136" t="n"/>
      <c r="H261" s="137">
        <f>IF(AND(F261&lt;&gt;"",G261&lt;&gt;""),F261*G261,0)</f>
        <v/>
      </c>
      <c r="I261" s="138" t="n"/>
    </row>
    <row r="262" ht="14.4" customHeight="1" s="100">
      <c r="A262" s="133" t="n">
        <v>46277</v>
      </c>
      <c r="B262" s="134">
        <f>TEXT(A262,"jjjj")</f>
        <v/>
      </c>
      <c r="C262" s="135" t="n"/>
      <c r="D262" s="136" t="n"/>
      <c r="E262" s="137">
        <f>IF(AND(C262&lt;&gt;"",D262&lt;&gt;""),C262*D262,0)</f>
        <v/>
      </c>
      <c r="F262" s="135" t="n"/>
      <c r="G262" s="136" t="n"/>
      <c r="H262" s="137">
        <f>IF(AND(F262&lt;&gt;"",G262&lt;&gt;""),F262*G262,0)</f>
        <v/>
      </c>
      <c r="I262" s="138" t="n"/>
    </row>
    <row r="263" ht="14.4" customHeight="1" s="100">
      <c r="A263" s="133" t="n">
        <v>46278</v>
      </c>
      <c r="B263" s="134">
        <f>TEXT(A263,"jjjj")</f>
        <v/>
      </c>
      <c r="C263" s="135" t="n"/>
      <c r="D263" s="136" t="n"/>
      <c r="E263" s="137">
        <f>IF(AND(C263&lt;&gt;"",D263&lt;&gt;""),C263*D263,0)</f>
        <v/>
      </c>
      <c r="F263" s="135" t="n"/>
      <c r="G263" s="136" t="n"/>
      <c r="H263" s="137">
        <f>IF(AND(F263&lt;&gt;"",G263&lt;&gt;""),F263*G263,0)</f>
        <v/>
      </c>
      <c r="I263" s="138" t="n"/>
    </row>
    <row r="264" ht="14.4" customHeight="1" s="100">
      <c r="A264" s="133" t="n">
        <v>46279</v>
      </c>
      <c r="B264" s="134">
        <f>TEXT(A264,"jjjj")</f>
        <v/>
      </c>
      <c r="C264" s="135" t="n"/>
      <c r="D264" s="136" t="n"/>
      <c r="E264" s="137">
        <f>IF(AND(C264&lt;&gt;"",D264&lt;&gt;""),C264*D264,0)</f>
        <v/>
      </c>
      <c r="F264" s="135" t="n"/>
      <c r="G264" s="136" t="n"/>
      <c r="H264" s="137">
        <f>IF(AND(F264&lt;&gt;"",G264&lt;&gt;""),F264*G264,0)</f>
        <v/>
      </c>
      <c r="I264" s="138" t="n"/>
    </row>
    <row r="265" ht="14.4" customHeight="1" s="100">
      <c r="A265" s="133" t="n">
        <v>46280</v>
      </c>
      <c r="B265" s="134">
        <f>TEXT(A265,"jjjj")</f>
        <v/>
      </c>
      <c r="C265" s="135" t="n"/>
      <c r="D265" s="136" t="n"/>
      <c r="E265" s="137">
        <f>IF(AND(C265&lt;&gt;"",D265&lt;&gt;""),C265*D265,0)</f>
        <v/>
      </c>
      <c r="F265" s="135" t="n"/>
      <c r="G265" s="136" t="n"/>
      <c r="H265" s="137">
        <f>IF(AND(F265&lt;&gt;"",G265&lt;&gt;""),F265*G265,0)</f>
        <v/>
      </c>
      <c r="I265" s="138" t="n"/>
    </row>
    <row r="266" ht="14.4" customHeight="1" s="100">
      <c r="A266" s="133" t="n">
        <v>46281</v>
      </c>
      <c r="B266" s="134">
        <f>TEXT(A266,"jjjj")</f>
        <v/>
      </c>
      <c r="C266" s="135" t="n"/>
      <c r="D266" s="136" t="n"/>
      <c r="E266" s="137">
        <f>IF(AND(C266&lt;&gt;"",D266&lt;&gt;""),C266*D266,0)</f>
        <v/>
      </c>
      <c r="F266" s="135" t="n"/>
      <c r="G266" s="136" t="n"/>
      <c r="H266" s="137">
        <f>IF(AND(F266&lt;&gt;"",G266&lt;&gt;""),F266*G266,0)</f>
        <v/>
      </c>
      <c r="I266" s="138" t="n"/>
    </row>
    <row r="267" ht="14.4" customHeight="1" s="100">
      <c r="A267" s="133" t="n">
        <v>46282</v>
      </c>
      <c r="B267" s="134">
        <f>TEXT(A267,"jjjj")</f>
        <v/>
      </c>
      <c r="C267" s="135" t="n"/>
      <c r="D267" s="136" t="n"/>
      <c r="E267" s="137">
        <f>IF(AND(C267&lt;&gt;"",D267&lt;&gt;""),C267*D267,0)</f>
        <v/>
      </c>
      <c r="F267" s="135" t="n"/>
      <c r="G267" s="136" t="n"/>
      <c r="H267" s="137">
        <f>IF(AND(F267&lt;&gt;"",G267&lt;&gt;""),F267*G267,0)</f>
        <v/>
      </c>
      <c r="I267" s="138" t="n"/>
    </row>
    <row r="268" ht="14.4" customHeight="1" s="100">
      <c r="A268" s="133" t="n">
        <v>46283</v>
      </c>
      <c r="B268" s="134">
        <f>TEXT(A268,"jjjj")</f>
        <v/>
      </c>
      <c r="C268" s="135" t="n"/>
      <c r="D268" s="136" t="n"/>
      <c r="E268" s="137">
        <f>IF(AND(C268&lt;&gt;"",D268&lt;&gt;""),C268*D268,0)</f>
        <v/>
      </c>
      <c r="F268" s="135" t="n"/>
      <c r="G268" s="136" t="n"/>
      <c r="H268" s="137">
        <f>IF(AND(F268&lt;&gt;"",G268&lt;&gt;""),F268*G268,0)</f>
        <v/>
      </c>
      <c r="I268" s="138" t="n"/>
    </row>
    <row r="269" ht="14.4" customHeight="1" s="100">
      <c r="A269" s="133" t="n">
        <v>46284</v>
      </c>
      <c r="B269" s="134">
        <f>TEXT(A269,"jjjj")</f>
        <v/>
      </c>
      <c r="C269" s="135" t="n"/>
      <c r="D269" s="136" t="n"/>
      <c r="E269" s="137">
        <f>IF(AND(C269&lt;&gt;"",D269&lt;&gt;""),C269*D269,0)</f>
        <v/>
      </c>
      <c r="F269" s="135" t="n"/>
      <c r="G269" s="136" t="n"/>
      <c r="H269" s="137">
        <f>IF(AND(F269&lt;&gt;"",G269&lt;&gt;""),F269*G269,0)</f>
        <v/>
      </c>
      <c r="I269" s="138" t="n"/>
    </row>
    <row r="270" ht="14.4" customHeight="1" s="100">
      <c r="A270" s="133" t="n">
        <v>46285</v>
      </c>
      <c r="B270" s="134">
        <f>TEXT(A270,"jjjj")</f>
        <v/>
      </c>
      <c r="C270" s="135" t="n"/>
      <c r="D270" s="136" t="n"/>
      <c r="E270" s="137">
        <f>IF(AND(C270&lt;&gt;"",D270&lt;&gt;""),C270*D270,0)</f>
        <v/>
      </c>
      <c r="F270" s="135" t="n"/>
      <c r="G270" s="136" t="n"/>
      <c r="H270" s="137">
        <f>IF(AND(F270&lt;&gt;"",G270&lt;&gt;""),F270*G270,0)</f>
        <v/>
      </c>
      <c r="I270" s="138" t="n"/>
    </row>
    <row r="271" ht="14.4" customHeight="1" s="100">
      <c r="A271" s="133" t="n">
        <v>46286</v>
      </c>
      <c r="B271" s="134">
        <f>TEXT(A271,"jjjj")</f>
        <v/>
      </c>
      <c r="C271" s="135" t="n"/>
      <c r="D271" s="136" t="n"/>
      <c r="E271" s="137">
        <f>IF(AND(C271&lt;&gt;"",D271&lt;&gt;""),C271*D271,0)</f>
        <v/>
      </c>
      <c r="F271" s="135" t="n"/>
      <c r="G271" s="136" t="n"/>
      <c r="H271" s="137">
        <f>IF(AND(F271&lt;&gt;"",G271&lt;&gt;""),F271*G271,0)</f>
        <v/>
      </c>
      <c r="I271" s="138" t="n"/>
    </row>
    <row r="272" ht="14.4" customHeight="1" s="100">
      <c r="A272" s="133" t="n">
        <v>46287</v>
      </c>
      <c r="B272" s="134">
        <f>TEXT(A272,"jjjj")</f>
        <v/>
      </c>
      <c r="C272" s="135" t="n"/>
      <c r="D272" s="136" t="n"/>
      <c r="E272" s="137">
        <f>IF(AND(C272&lt;&gt;"",D272&lt;&gt;""),C272*D272,0)</f>
        <v/>
      </c>
      <c r="F272" s="135" t="n"/>
      <c r="G272" s="136" t="n"/>
      <c r="H272" s="137">
        <f>IF(AND(F272&lt;&gt;"",G272&lt;&gt;""),F272*G272,0)</f>
        <v/>
      </c>
      <c r="I272" s="138" t="n"/>
    </row>
    <row r="273" ht="14.4" customHeight="1" s="100">
      <c r="A273" s="133" t="n">
        <v>46288</v>
      </c>
      <c r="B273" s="134">
        <f>TEXT(A273,"jjjj")</f>
        <v/>
      </c>
      <c r="C273" s="135" t="n"/>
      <c r="D273" s="136" t="n"/>
      <c r="E273" s="137">
        <f>IF(AND(C273&lt;&gt;"",D273&lt;&gt;""),C273*D273,0)</f>
        <v/>
      </c>
      <c r="F273" s="135" t="n"/>
      <c r="G273" s="136" t="n"/>
      <c r="H273" s="137">
        <f>IF(AND(F273&lt;&gt;"",G273&lt;&gt;""),F273*G273,0)</f>
        <v/>
      </c>
      <c r="I273" s="138" t="n"/>
    </row>
    <row r="274" ht="14.4" customHeight="1" s="100">
      <c r="A274" s="133" t="n">
        <v>46289</v>
      </c>
      <c r="B274" s="134">
        <f>TEXT(A274,"jjjj")</f>
        <v/>
      </c>
      <c r="C274" s="135" t="n"/>
      <c r="D274" s="136" t="n"/>
      <c r="E274" s="137">
        <f>IF(AND(C274&lt;&gt;"",D274&lt;&gt;""),C274*D274,0)</f>
        <v/>
      </c>
      <c r="F274" s="135" t="n"/>
      <c r="G274" s="136" t="n"/>
      <c r="H274" s="137">
        <f>IF(AND(F274&lt;&gt;"",G274&lt;&gt;""),F274*G274,0)</f>
        <v/>
      </c>
      <c r="I274" s="138" t="n"/>
    </row>
    <row r="275" ht="14.4" customHeight="1" s="100">
      <c r="A275" s="133" t="n">
        <v>46290</v>
      </c>
      <c r="B275" s="134">
        <f>TEXT(A275,"jjjj")</f>
        <v/>
      </c>
      <c r="C275" s="135" t="n"/>
      <c r="D275" s="136" t="n"/>
      <c r="E275" s="137">
        <f>IF(AND(C275&lt;&gt;"",D275&lt;&gt;""),C275*D275,0)</f>
        <v/>
      </c>
      <c r="F275" s="135" t="n"/>
      <c r="G275" s="136" t="n"/>
      <c r="H275" s="137">
        <f>IF(AND(F275&lt;&gt;"",G275&lt;&gt;""),F275*G275,0)</f>
        <v/>
      </c>
      <c r="I275" s="138" t="n"/>
    </row>
    <row r="276" ht="14.4" customHeight="1" s="100">
      <c r="A276" s="133" t="n">
        <v>46291</v>
      </c>
      <c r="B276" s="134">
        <f>TEXT(A276,"jjjj")</f>
        <v/>
      </c>
      <c r="C276" s="135" t="n"/>
      <c r="D276" s="136" t="n"/>
      <c r="E276" s="137">
        <f>IF(AND(C276&lt;&gt;"",D276&lt;&gt;""),C276*D276,0)</f>
        <v/>
      </c>
      <c r="F276" s="135" t="n"/>
      <c r="G276" s="136" t="n"/>
      <c r="H276" s="137">
        <f>IF(AND(F276&lt;&gt;"",G276&lt;&gt;""),F276*G276,0)</f>
        <v/>
      </c>
      <c r="I276" s="138" t="n"/>
    </row>
    <row r="277" ht="14.4" customHeight="1" s="100">
      <c r="A277" s="133" t="n">
        <v>46292</v>
      </c>
      <c r="B277" s="134">
        <f>TEXT(A277,"jjjj")</f>
        <v/>
      </c>
      <c r="C277" s="135" t="n"/>
      <c r="D277" s="136" t="n"/>
      <c r="E277" s="137">
        <f>IF(AND(C277&lt;&gt;"",D277&lt;&gt;""),C277*D277,0)</f>
        <v/>
      </c>
      <c r="F277" s="135" t="n"/>
      <c r="G277" s="136" t="n"/>
      <c r="H277" s="137">
        <f>IF(AND(F277&lt;&gt;"",G277&lt;&gt;""),F277*G277,0)</f>
        <v/>
      </c>
      <c r="I277" s="138" t="n"/>
    </row>
    <row r="278" ht="14.4" customHeight="1" s="100">
      <c r="A278" s="133" t="n">
        <v>46293</v>
      </c>
      <c r="B278" s="134">
        <f>TEXT(A278,"jjjj")</f>
        <v/>
      </c>
      <c r="C278" s="135" t="n"/>
      <c r="D278" s="136" t="n"/>
      <c r="E278" s="137">
        <f>IF(AND(C278&lt;&gt;"",D278&lt;&gt;""),C278*D278,0)</f>
        <v/>
      </c>
      <c r="F278" s="135" t="n"/>
      <c r="G278" s="136" t="n"/>
      <c r="H278" s="137">
        <f>IF(AND(F278&lt;&gt;"",G278&lt;&gt;""),F278*G278,0)</f>
        <v/>
      </c>
      <c r="I278" s="138" t="n"/>
    </row>
    <row r="279" ht="14.4" customHeight="1" s="100">
      <c r="A279" s="133" t="n">
        <v>46294</v>
      </c>
      <c r="B279" s="134">
        <f>TEXT(A279,"jjjj")</f>
        <v/>
      </c>
      <c r="C279" s="135" t="n"/>
      <c r="D279" s="136" t="n"/>
      <c r="E279" s="137">
        <f>IF(AND(C279&lt;&gt;"",D279&lt;&gt;""),C279*D279,0)</f>
        <v/>
      </c>
      <c r="F279" s="135" t="n"/>
      <c r="G279" s="136" t="n"/>
      <c r="H279" s="137">
        <f>IF(AND(F279&lt;&gt;"",G279&lt;&gt;""),F279*G279,0)</f>
        <v/>
      </c>
      <c r="I279" s="138" t="n"/>
    </row>
    <row r="280" ht="14.4" customHeight="1" s="100">
      <c r="A280" s="133" t="n">
        <v>46295</v>
      </c>
      <c r="B280" s="134">
        <f>TEXT(A280,"jjjj")</f>
        <v/>
      </c>
      <c r="C280" s="135" t="n"/>
      <c r="D280" s="136" t="n"/>
      <c r="E280" s="137">
        <f>IF(AND(C280&lt;&gt;"",D280&lt;&gt;""),C280*D280,0)</f>
        <v/>
      </c>
      <c r="F280" s="135" t="n"/>
      <c r="G280" s="136" t="n"/>
      <c r="H280" s="137">
        <f>IF(AND(F280&lt;&gt;"",G280&lt;&gt;""),F280*G280,0)</f>
        <v/>
      </c>
      <c r="I280" s="138" t="n"/>
    </row>
    <row r="281" ht="14.4" customHeight="1" s="100">
      <c r="A281" s="133" t="n">
        <v>46296</v>
      </c>
      <c r="B281" s="134">
        <f>TEXT(A281,"jjjj")</f>
        <v/>
      </c>
      <c r="C281" s="135" t="n"/>
      <c r="D281" s="136" t="n"/>
      <c r="E281" s="137">
        <f>IF(AND(C281&lt;&gt;"",D281&lt;&gt;""),C281*D281,0)</f>
        <v/>
      </c>
      <c r="F281" s="135" t="n"/>
      <c r="G281" s="136" t="n"/>
      <c r="H281" s="137">
        <f>IF(AND(F281&lt;&gt;"",G281&lt;&gt;""),F281*G281,0)</f>
        <v/>
      </c>
      <c r="I281" s="138" t="n"/>
    </row>
    <row r="282" ht="14.4" customHeight="1" s="100">
      <c r="A282" s="133" t="n">
        <v>46297</v>
      </c>
      <c r="B282" s="134">
        <f>TEXT(A282,"jjjj")</f>
        <v/>
      </c>
      <c r="C282" s="135" t="n"/>
      <c r="D282" s="136" t="n"/>
      <c r="E282" s="137">
        <f>IF(AND(C282&lt;&gt;"",D282&lt;&gt;""),C282*D282,0)</f>
        <v/>
      </c>
      <c r="F282" s="135" t="n"/>
      <c r="G282" s="136" t="n"/>
      <c r="H282" s="137">
        <f>IF(AND(F282&lt;&gt;"",G282&lt;&gt;""),F282*G282,0)</f>
        <v/>
      </c>
      <c r="I282" s="138" t="n"/>
    </row>
    <row r="283" ht="14.4" customHeight="1" s="100">
      <c r="A283" s="133" t="n">
        <v>46298</v>
      </c>
      <c r="B283" s="134">
        <f>TEXT(A283,"jjjj")</f>
        <v/>
      </c>
      <c r="C283" s="135" t="n"/>
      <c r="D283" s="136" t="n"/>
      <c r="E283" s="137">
        <f>IF(AND(C283&lt;&gt;"",D283&lt;&gt;""),C283*D283,0)</f>
        <v/>
      </c>
      <c r="F283" s="135" t="n"/>
      <c r="G283" s="136" t="n"/>
      <c r="H283" s="137">
        <f>IF(AND(F283&lt;&gt;"",G283&lt;&gt;""),F283*G283,0)</f>
        <v/>
      </c>
      <c r="I283" s="138" t="n"/>
    </row>
    <row r="284" ht="14.4" customHeight="1" s="100">
      <c r="A284" s="133" t="n">
        <v>46299</v>
      </c>
      <c r="B284" s="134">
        <f>TEXT(A284,"jjjj")</f>
        <v/>
      </c>
      <c r="C284" s="135" t="n"/>
      <c r="D284" s="136" t="n"/>
      <c r="E284" s="137">
        <f>IF(AND(C284&lt;&gt;"",D284&lt;&gt;""),C284*D284,0)</f>
        <v/>
      </c>
      <c r="F284" s="135" t="n"/>
      <c r="G284" s="136" t="n"/>
      <c r="H284" s="137">
        <f>IF(AND(F284&lt;&gt;"",G284&lt;&gt;""),F284*G284,0)</f>
        <v/>
      </c>
      <c r="I284" s="138" t="n"/>
    </row>
    <row r="285" ht="14.4" customHeight="1" s="100">
      <c r="A285" s="133" t="n">
        <v>46300</v>
      </c>
      <c r="B285" s="134">
        <f>TEXT(A285,"jjjj")</f>
        <v/>
      </c>
      <c r="C285" s="135" t="n"/>
      <c r="D285" s="136" t="n"/>
      <c r="E285" s="137">
        <f>IF(AND(C285&lt;&gt;"",D285&lt;&gt;""),C285*D285,0)</f>
        <v/>
      </c>
      <c r="F285" s="135" t="n"/>
      <c r="G285" s="136" t="n"/>
      <c r="H285" s="137">
        <f>IF(AND(F285&lt;&gt;"",G285&lt;&gt;""),F285*G285,0)</f>
        <v/>
      </c>
      <c r="I285" s="138" t="n"/>
    </row>
    <row r="286" ht="14.4" customHeight="1" s="100">
      <c r="A286" s="133" t="n">
        <v>46301</v>
      </c>
      <c r="B286" s="134">
        <f>TEXT(A286,"jjjj")</f>
        <v/>
      </c>
      <c r="C286" s="135" t="n"/>
      <c r="D286" s="136" t="n"/>
      <c r="E286" s="137">
        <f>IF(AND(C286&lt;&gt;"",D286&lt;&gt;""),C286*D286,0)</f>
        <v/>
      </c>
      <c r="F286" s="135" t="n"/>
      <c r="G286" s="136" t="n"/>
      <c r="H286" s="137">
        <f>IF(AND(F286&lt;&gt;"",G286&lt;&gt;""),F286*G286,0)</f>
        <v/>
      </c>
      <c r="I286" s="138" t="n"/>
    </row>
    <row r="287" ht="14.4" customHeight="1" s="100">
      <c r="A287" s="133" t="n">
        <v>46302</v>
      </c>
      <c r="B287" s="134">
        <f>TEXT(A287,"jjjj")</f>
        <v/>
      </c>
      <c r="C287" s="135" t="n"/>
      <c r="D287" s="136" t="n"/>
      <c r="E287" s="137">
        <f>IF(AND(C287&lt;&gt;"",D287&lt;&gt;""),C287*D287,0)</f>
        <v/>
      </c>
      <c r="F287" s="135" t="n"/>
      <c r="G287" s="136" t="n"/>
      <c r="H287" s="137">
        <f>IF(AND(F287&lt;&gt;"",G287&lt;&gt;""),F287*G287,0)</f>
        <v/>
      </c>
      <c r="I287" s="138" t="n"/>
    </row>
    <row r="288" ht="14.4" customHeight="1" s="100">
      <c r="A288" s="133" t="n">
        <v>46303</v>
      </c>
      <c r="B288" s="134">
        <f>TEXT(A288,"jjjj")</f>
        <v/>
      </c>
      <c r="C288" s="135" t="n"/>
      <c r="D288" s="136" t="n"/>
      <c r="E288" s="137">
        <f>IF(AND(C288&lt;&gt;"",D288&lt;&gt;""),C288*D288,0)</f>
        <v/>
      </c>
      <c r="F288" s="135" t="n"/>
      <c r="G288" s="136" t="n"/>
      <c r="H288" s="137">
        <f>IF(AND(F288&lt;&gt;"",G288&lt;&gt;""),F288*G288,0)</f>
        <v/>
      </c>
      <c r="I288" s="138" t="n"/>
    </row>
    <row r="289" ht="14.4" customHeight="1" s="100">
      <c r="A289" s="133" t="n">
        <v>46304</v>
      </c>
      <c r="B289" s="134">
        <f>TEXT(A289,"jjjj")</f>
        <v/>
      </c>
      <c r="C289" s="135" t="n"/>
      <c r="D289" s="136" t="n"/>
      <c r="E289" s="137">
        <f>IF(AND(C289&lt;&gt;"",D289&lt;&gt;""),C289*D289,0)</f>
        <v/>
      </c>
      <c r="F289" s="135" t="n"/>
      <c r="G289" s="136" t="n"/>
      <c r="H289" s="137">
        <f>IF(AND(F289&lt;&gt;"",G289&lt;&gt;""),F289*G289,0)</f>
        <v/>
      </c>
      <c r="I289" s="138" t="n"/>
    </row>
    <row r="290" ht="14.4" customHeight="1" s="100">
      <c r="A290" s="133" t="n">
        <v>46305</v>
      </c>
      <c r="B290" s="134">
        <f>TEXT(A290,"jjjj")</f>
        <v/>
      </c>
      <c r="C290" s="135" t="n"/>
      <c r="D290" s="136" t="n"/>
      <c r="E290" s="137">
        <f>IF(AND(C290&lt;&gt;"",D290&lt;&gt;""),C290*D290,0)</f>
        <v/>
      </c>
      <c r="F290" s="135" t="n"/>
      <c r="G290" s="136" t="n"/>
      <c r="H290" s="137">
        <f>IF(AND(F290&lt;&gt;"",G290&lt;&gt;""),F290*G290,0)</f>
        <v/>
      </c>
      <c r="I290" s="138" t="n"/>
    </row>
    <row r="291" ht="14.4" customHeight="1" s="100">
      <c r="A291" s="133" t="n">
        <v>46306</v>
      </c>
      <c r="B291" s="134">
        <f>TEXT(A291,"jjjj")</f>
        <v/>
      </c>
      <c r="C291" s="135" t="n"/>
      <c r="D291" s="136" t="n"/>
      <c r="E291" s="137">
        <f>IF(AND(C291&lt;&gt;"",D291&lt;&gt;""),C291*D291,0)</f>
        <v/>
      </c>
      <c r="F291" s="135" t="n"/>
      <c r="G291" s="136" t="n"/>
      <c r="H291" s="137">
        <f>IF(AND(F291&lt;&gt;"",G291&lt;&gt;""),F291*G291,0)</f>
        <v/>
      </c>
      <c r="I291" s="138" t="n"/>
    </row>
    <row r="292" ht="14.4" customHeight="1" s="100">
      <c r="A292" s="133" t="n">
        <v>46307</v>
      </c>
      <c r="B292" s="134">
        <f>TEXT(A292,"jjjj")</f>
        <v/>
      </c>
      <c r="C292" s="135" t="n"/>
      <c r="D292" s="136" t="n"/>
      <c r="E292" s="137">
        <f>IF(AND(C292&lt;&gt;"",D292&lt;&gt;""),C292*D292,0)</f>
        <v/>
      </c>
      <c r="F292" s="135" t="n"/>
      <c r="G292" s="136" t="n"/>
      <c r="H292" s="137">
        <f>IF(AND(F292&lt;&gt;"",G292&lt;&gt;""),F292*G292,0)</f>
        <v/>
      </c>
      <c r="I292" s="138" t="n"/>
    </row>
    <row r="293" ht="14.4" customHeight="1" s="100">
      <c r="A293" s="133" t="n">
        <v>46308</v>
      </c>
      <c r="B293" s="134">
        <f>TEXT(A293,"jjjj")</f>
        <v/>
      </c>
      <c r="C293" s="135" t="n"/>
      <c r="D293" s="136" t="n"/>
      <c r="E293" s="137">
        <f>IF(AND(C293&lt;&gt;"",D293&lt;&gt;""),C293*D293,0)</f>
        <v/>
      </c>
      <c r="F293" s="135" t="n"/>
      <c r="G293" s="136" t="n"/>
      <c r="H293" s="137">
        <f>IF(AND(F293&lt;&gt;"",G293&lt;&gt;""),F293*G293,0)</f>
        <v/>
      </c>
      <c r="I293" s="138" t="n"/>
    </row>
    <row r="294" ht="14.4" customHeight="1" s="100">
      <c r="A294" s="133" t="n">
        <v>46309</v>
      </c>
      <c r="B294" s="134">
        <f>TEXT(A294,"jjjj")</f>
        <v/>
      </c>
      <c r="C294" s="135" t="n"/>
      <c r="D294" s="136" t="n"/>
      <c r="E294" s="137">
        <f>IF(AND(C294&lt;&gt;"",D294&lt;&gt;""),C294*D294,0)</f>
        <v/>
      </c>
      <c r="F294" s="135" t="n"/>
      <c r="G294" s="136" t="n"/>
      <c r="H294" s="137">
        <f>IF(AND(F294&lt;&gt;"",G294&lt;&gt;""),F294*G294,0)</f>
        <v/>
      </c>
      <c r="I294" s="138" t="n"/>
    </row>
    <row r="295" ht="14.4" customHeight="1" s="100">
      <c r="A295" s="133" t="n">
        <v>46310</v>
      </c>
      <c r="B295" s="134">
        <f>TEXT(A295,"jjjj")</f>
        <v/>
      </c>
      <c r="C295" s="135" t="n"/>
      <c r="D295" s="136" t="n"/>
      <c r="E295" s="137">
        <f>IF(AND(C295&lt;&gt;"",D295&lt;&gt;""),C295*D295,0)</f>
        <v/>
      </c>
      <c r="F295" s="135" t="n"/>
      <c r="G295" s="136" t="n"/>
      <c r="H295" s="137">
        <f>IF(AND(F295&lt;&gt;"",G295&lt;&gt;""),F295*G295,0)</f>
        <v/>
      </c>
      <c r="I295" s="138" t="n"/>
    </row>
    <row r="296" ht="14.4" customHeight="1" s="100">
      <c r="A296" s="133" t="n">
        <v>46311</v>
      </c>
      <c r="B296" s="134">
        <f>TEXT(A296,"jjjj")</f>
        <v/>
      </c>
      <c r="C296" s="135" t="n"/>
      <c r="D296" s="136" t="n"/>
      <c r="E296" s="137">
        <f>IF(AND(C296&lt;&gt;"",D296&lt;&gt;""),C296*D296,0)</f>
        <v/>
      </c>
      <c r="F296" s="135" t="n"/>
      <c r="G296" s="136" t="n"/>
      <c r="H296" s="137">
        <f>IF(AND(F296&lt;&gt;"",G296&lt;&gt;""),F296*G296,0)</f>
        <v/>
      </c>
      <c r="I296" s="138" t="n"/>
    </row>
    <row r="297" ht="14.4" customHeight="1" s="100">
      <c r="A297" s="133" t="n">
        <v>46312</v>
      </c>
      <c r="B297" s="134">
        <f>TEXT(A297,"jjjj")</f>
        <v/>
      </c>
      <c r="C297" s="135" t="n"/>
      <c r="D297" s="136" t="n"/>
      <c r="E297" s="137">
        <f>IF(AND(C297&lt;&gt;"",D297&lt;&gt;""),C297*D297,0)</f>
        <v/>
      </c>
      <c r="F297" s="135" t="n"/>
      <c r="G297" s="136" t="n"/>
      <c r="H297" s="137">
        <f>IF(AND(F297&lt;&gt;"",G297&lt;&gt;""),F297*G297,0)</f>
        <v/>
      </c>
      <c r="I297" s="138" t="n"/>
    </row>
    <row r="298" ht="14.4" customHeight="1" s="100">
      <c r="A298" s="133" t="n">
        <v>46313</v>
      </c>
      <c r="B298" s="134">
        <f>TEXT(A298,"jjjj")</f>
        <v/>
      </c>
      <c r="C298" s="135" t="n"/>
      <c r="D298" s="136" t="n"/>
      <c r="E298" s="137">
        <f>IF(AND(C298&lt;&gt;"",D298&lt;&gt;""),C298*D298,0)</f>
        <v/>
      </c>
      <c r="F298" s="135" t="n"/>
      <c r="G298" s="136" t="n"/>
      <c r="H298" s="137">
        <f>IF(AND(F298&lt;&gt;"",G298&lt;&gt;""),F298*G298,0)</f>
        <v/>
      </c>
      <c r="I298" s="138" t="n"/>
    </row>
    <row r="299" ht="14.4" customHeight="1" s="100">
      <c r="A299" s="133" t="n">
        <v>46314</v>
      </c>
      <c r="B299" s="134">
        <f>TEXT(A299,"jjjj")</f>
        <v/>
      </c>
      <c r="C299" s="135" t="n"/>
      <c r="D299" s="136" t="n"/>
      <c r="E299" s="137">
        <f>IF(AND(C299&lt;&gt;"",D299&lt;&gt;""),C299*D299,0)</f>
        <v/>
      </c>
      <c r="F299" s="135" t="n"/>
      <c r="G299" s="136" t="n"/>
      <c r="H299" s="137">
        <f>IF(AND(F299&lt;&gt;"",G299&lt;&gt;""),F299*G299,0)</f>
        <v/>
      </c>
      <c r="I299" s="138" t="n"/>
    </row>
    <row r="300" ht="14.4" customHeight="1" s="100">
      <c r="A300" s="133" t="n">
        <v>46315</v>
      </c>
      <c r="B300" s="134">
        <f>TEXT(A300,"jjjj")</f>
        <v/>
      </c>
      <c r="C300" s="135" t="n"/>
      <c r="D300" s="136" t="n"/>
      <c r="E300" s="137">
        <f>IF(AND(C300&lt;&gt;"",D300&lt;&gt;""),C300*D300,0)</f>
        <v/>
      </c>
      <c r="F300" s="135" t="n"/>
      <c r="G300" s="136" t="n"/>
      <c r="H300" s="137">
        <f>IF(AND(F300&lt;&gt;"",G300&lt;&gt;""),F300*G300,0)</f>
        <v/>
      </c>
      <c r="I300" s="138" t="n"/>
    </row>
    <row r="301" ht="14.4" customHeight="1" s="100">
      <c r="A301" s="133" t="n">
        <v>46316</v>
      </c>
      <c r="B301" s="134">
        <f>TEXT(A301,"jjjj")</f>
        <v/>
      </c>
      <c r="C301" s="135" t="n"/>
      <c r="D301" s="136" t="n"/>
      <c r="E301" s="137">
        <f>IF(AND(C301&lt;&gt;"",D301&lt;&gt;""),C301*D301,0)</f>
        <v/>
      </c>
      <c r="F301" s="135" t="n"/>
      <c r="G301" s="136" t="n"/>
      <c r="H301" s="137">
        <f>IF(AND(F301&lt;&gt;"",G301&lt;&gt;""),F301*G301,0)</f>
        <v/>
      </c>
      <c r="I301" s="138" t="n"/>
    </row>
    <row r="302" ht="14.4" customHeight="1" s="100">
      <c r="A302" s="133" t="n">
        <v>46317</v>
      </c>
      <c r="B302" s="134">
        <f>TEXT(A302,"jjjj")</f>
        <v/>
      </c>
      <c r="C302" s="135" t="n"/>
      <c r="D302" s="136" t="n"/>
      <c r="E302" s="137">
        <f>IF(AND(C302&lt;&gt;"",D302&lt;&gt;""),C302*D302,0)</f>
        <v/>
      </c>
      <c r="F302" s="135" t="n"/>
      <c r="G302" s="136" t="n"/>
      <c r="H302" s="137">
        <f>IF(AND(F302&lt;&gt;"",G302&lt;&gt;""),F302*G302,0)</f>
        <v/>
      </c>
      <c r="I302" s="138" t="n"/>
    </row>
    <row r="303" ht="14.4" customHeight="1" s="100">
      <c r="A303" s="133" t="n">
        <v>46318</v>
      </c>
      <c r="B303" s="134">
        <f>TEXT(A303,"jjjj")</f>
        <v/>
      </c>
      <c r="C303" s="135" t="n"/>
      <c r="D303" s="136" t="n"/>
      <c r="E303" s="137">
        <f>IF(AND(C303&lt;&gt;"",D303&lt;&gt;""),C303*D303,0)</f>
        <v/>
      </c>
      <c r="F303" s="135" t="n"/>
      <c r="G303" s="136" t="n"/>
      <c r="H303" s="137">
        <f>IF(AND(F303&lt;&gt;"",G303&lt;&gt;""),F303*G303,0)</f>
        <v/>
      </c>
      <c r="I303" s="138" t="n"/>
    </row>
    <row r="304" ht="14.4" customHeight="1" s="100">
      <c r="A304" s="133" t="n">
        <v>46319</v>
      </c>
      <c r="B304" s="134">
        <f>TEXT(A304,"jjjj")</f>
        <v/>
      </c>
      <c r="C304" s="135" t="n"/>
      <c r="D304" s="136" t="n"/>
      <c r="E304" s="137">
        <f>IF(AND(C304&lt;&gt;"",D304&lt;&gt;""),C304*D304,0)</f>
        <v/>
      </c>
      <c r="F304" s="135" t="n"/>
      <c r="G304" s="136" t="n"/>
      <c r="H304" s="137">
        <f>IF(AND(F304&lt;&gt;"",G304&lt;&gt;""),F304*G304,0)</f>
        <v/>
      </c>
      <c r="I304" s="138" t="n"/>
    </row>
    <row r="305" ht="14.4" customHeight="1" s="100">
      <c r="A305" s="133" t="n">
        <v>46320</v>
      </c>
      <c r="B305" s="134">
        <f>TEXT(A305,"jjjj")</f>
        <v/>
      </c>
      <c r="C305" s="135" t="n"/>
      <c r="D305" s="136" t="n"/>
      <c r="E305" s="137">
        <f>IF(AND(C305&lt;&gt;"",D305&lt;&gt;""),C305*D305,0)</f>
        <v/>
      </c>
      <c r="F305" s="135" t="n"/>
      <c r="G305" s="136" t="n"/>
      <c r="H305" s="137">
        <f>IF(AND(F305&lt;&gt;"",G305&lt;&gt;""),F305*G305,0)</f>
        <v/>
      </c>
      <c r="I305" s="138" t="n"/>
    </row>
    <row r="306" ht="14.4" customHeight="1" s="100">
      <c r="A306" s="133" t="n">
        <v>46321</v>
      </c>
      <c r="B306" s="134">
        <f>TEXT(A306,"jjjj")</f>
        <v/>
      </c>
      <c r="C306" s="135" t="n"/>
      <c r="D306" s="136" t="n"/>
      <c r="E306" s="137">
        <f>IF(AND(C306&lt;&gt;"",D306&lt;&gt;""),C306*D306,0)</f>
        <v/>
      </c>
      <c r="F306" s="135" t="n"/>
      <c r="G306" s="136" t="n"/>
      <c r="H306" s="137">
        <f>IF(AND(F306&lt;&gt;"",G306&lt;&gt;""),F306*G306,0)</f>
        <v/>
      </c>
      <c r="I306" s="138" t="n"/>
    </row>
    <row r="307" ht="14.4" customHeight="1" s="100">
      <c r="A307" s="133" t="n">
        <v>46322</v>
      </c>
      <c r="B307" s="134">
        <f>TEXT(A307,"jjjj")</f>
        <v/>
      </c>
      <c r="C307" s="135" t="n"/>
      <c r="D307" s="136" t="n"/>
      <c r="E307" s="137">
        <f>IF(AND(C307&lt;&gt;"",D307&lt;&gt;""),C307*D307,0)</f>
        <v/>
      </c>
      <c r="F307" s="135" t="n"/>
      <c r="G307" s="136" t="n"/>
      <c r="H307" s="137">
        <f>IF(AND(F307&lt;&gt;"",G307&lt;&gt;""),F307*G307,0)</f>
        <v/>
      </c>
      <c r="I307" s="138" t="n"/>
    </row>
    <row r="308" ht="14.4" customHeight="1" s="100">
      <c r="A308" s="133" t="n">
        <v>46323</v>
      </c>
      <c r="B308" s="134">
        <f>TEXT(A308,"jjjj")</f>
        <v/>
      </c>
      <c r="C308" s="135" t="n"/>
      <c r="D308" s="136" t="n"/>
      <c r="E308" s="137">
        <f>IF(AND(C308&lt;&gt;"",D308&lt;&gt;""),C308*D308,0)</f>
        <v/>
      </c>
      <c r="F308" s="135" t="n"/>
      <c r="G308" s="136" t="n"/>
      <c r="H308" s="137">
        <f>IF(AND(F308&lt;&gt;"",G308&lt;&gt;""),F308*G308,0)</f>
        <v/>
      </c>
      <c r="I308" s="138" t="n"/>
    </row>
    <row r="309" ht="14.4" customHeight="1" s="100">
      <c r="A309" s="133" t="n">
        <v>46324</v>
      </c>
      <c r="B309" s="134">
        <f>TEXT(A309,"jjjj")</f>
        <v/>
      </c>
      <c r="C309" s="135" t="n"/>
      <c r="D309" s="136" t="n"/>
      <c r="E309" s="137">
        <f>IF(AND(C309&lt;&gt;"",D309&lt;&gt;""),C309*D309,0)</f>
        <v/>
      </c>
      <c r="F309" s="135" t="n"/>
      <c r="G309" s="136" t="n"/>
      <c r="H309" s="137">
        <f>IF(AND(F309&lt;&gt;"",G309&lt;&gt;""),F309*G309,0)</f>
        <v/>
      </c>
      <c r="I309" s="138" t="n"/>
    </row>
    <row r="310" ht="14.4" customHeight="1" s="100">
      <c r="A310" s="133" t="n">
        <v>46325</v>
      </c>
      <c r="B310" s="134">
        <f>TEXT(A310,"jjjj")</f>
        <v/>
      </c>
      <c r="C310" s="135" t="n"/>
      <c r="D310" s="136" t="n"/>
      <c r="E310" s="137">
        <f>IF(AND(C310&lt;&gt;"",D310&lt;&gt;""),C310*D310,0)</f>
        <v/>
      </c>
      <c r="F310" s="135" t="n"/>
      <c r="G310" s="136" t="n"/>
      <c r="H310" s="137">
        <f>IF(AND(F310&lt;&gt;"",G310&lt;&gt;""),F310*G310,0)</f>
        <v/>
      </c>
      <c r="I310" s="138" t="n"/>
    </row>
    <row r="311" ht="14.4" customHeight="1" s="100">
      <c r="A311" s="133" t="n">
        <v>46326</v>
      </c>
      <c r="B311" s="134">
        <f>TEXT(A311,"jjjj")</f>
        <v/>
      </c>
      <c r="C311" s="135" t="n"/>
      <c r="D311" s="136" t="n"/>
      <c r="E311" s="137">
        <f>IF(AND(C311&lt;&gt;"",D311&lt;&gt;""),C311*D311,0)</f>
        <v/>
      </c>
      <c r="F311" s="135" t="n"/>
      <c r="G311" s="136" t="n"/>
      <c r="H311" s="137">
        <f>IF(AND(F311&lt;&gt;"",G311&lt;&gt;""),F311*G311,0)</f>
        <v/>
      </c>
      <c r="I311" s="138" t="n"/>
    </row>
    <row r="312" ht="14.4" customHeight="1" s="100">
      <c r="A312" s="133" t="n">
        <v>46327</v>
      </c>
      <c r="B312" s="134">
        <f>TEXT(A312,"jjjj")</f>
        <v/>
      </c>
      <c r="C312" s="135" t="n"/>
      <c r="D312" s="136" t="n"/>
      <c r="E312" s="137">
        <f>IF(AND(C312&lt;&gt;"",D312&lt;&gt;""),C312*D312,0)</f>
        <v/>
      </c>
      <c r="F312" s="135" t="n"/>
      <c r="G312" s="136" t="n"/>
      <c r="H312" s="137">
        <f>IF(AND(F312&lt;&gt;"",G312&lt;&gt;""),F312*G312,0)</f>
        <v/>
      </c>
      <c r="I312" s="138" t="n"/>
    </row>
    <row r="313" ht="14.4" customHeight="1" s="100">
      <c r="A313" s="133" t="n">
        <v>46328</v>
      </c>
      <c r="B313" s="134">
        <f>TEXT(A313,"jjjj")</f>
        <v/>
      </c>
      <c r="C313" s="135" t="n"/>
      <c r="D313" s="136" t="n"/>
      <c r="E313" s="137">
        <f>IF(AND(C313&lt;&gt;"",D313&lt;&gt;""),C313*D313,0)</f>
        <v/>
      </c>
      <c r="F313" s="135" t="n"/>
      <c r="G313" s="136" t="n"/>
      <c r="H313" s="137">
        <f>IF(AND(F313&lt;&gt;"",G313&lt;&gt;""),F313*G313,0)</f>
        <v/>
      </c>
      <c r="I313" s="138" t="n"/>
    </row>
    <row r="314" ht="14.4" customHeight="1" s="100">
      <c r="A314" s="133" t="n">
        <v>46329</v>
      </c>
      <c r="B314" s="134">
        <f>TEXT(A314,"jjjj")</f>
        <v/>
      </c>
      <c r="C314" s="135" t="n"/>
      <c r="D314" s="136" t="n"/>
      <c r="E314" s="137">
        <f>IF(AND(C314&lt;&gt;"",D314&lt;&gt;""),C314*D314,0)</f>
        <v/>
      </c>
      <c r="F314" s="135" t="n"/>
      <c r="G314" s="136" t="n"/>
      <c r="H314" s="137">
        <f>IF(AND(F314&lt;&gt;"",G314&lt;&gt;""),F314*G314,0)</f>
        <v/>
      </c>
      <c r="I314" s="138" t="n"/>
    </row>
    <row r="315" ht="14.4" customHeight="1" s="100">
      <c r="A315" s="133" t="n">
        <v>46330</v>
      </c>
      <c r="B315" s="134">
        <f>TEXT(A315,"jjjj")</f>
        <v/>
      </c>
      <c r="C315" s="135" t="n"/>
      <c r="D315" s="136" t="n"/>
      <c r="E315" s="137">
        <f>IF(AND(C315&lt;&gt;"",D315&lt;&gt;""),C315*D315,0)</f>
        <v/>
      </c>
      <c r="F315" s="135" t="n"/>
      <c r="G315" s="136" t="n"/>
      <c r="H315" s="137">
        <f>IF(AND(F315&lt;&gt;"",G315&lt;&gt;""),F315*G315,0)</f>
        <v/>
      </c>
      <c r="I315" s="138" t="n"/>
    </row>
    <row r="316" ht="14.4" customHeight="1" s="100">
      <c r="A316" s="133" t="n">
        <v>46331</v>
      </c>
      <c r="B316" s="134">
        <f>TEXT(A316,"jjjj")</f>
        <v/>
      </c>
      <c r="C316" s="135" t="n"/>
      <c r="D316" s="136" t="n"/>
      <c r="E316" s="137">
        <f>IF(AND(C316&lt;&gt;"",D316&lt;&gt;""),C316*D316,0)</f>
        <v/>
      </c>
      <c r="F316" s="135" t="n"/>
      <c r="G316" s="136" t="n"/>
      <c r="H316" s="137">
        <f>IF(AND(F316&lt;&gt;"",G316&lt;&gt;""),F316*G316,0)</f>
        <v/>
      </c>
      <c r="I316" s="138" t="n"/>
    </row>
    <row r="317" ht="14.4" customHeight="1" s="100">
      <c r="A317" s="133" t="n">
        <v>46332</v>
      </c>
      <c r="B317" s="134">
        <f>TEXT(A317,"jjjj")</f>
        <v/>
      </c>
      <c r="C317" s="135" t="n"/>
      <c r="D317" s="136" t="n"/>
      <c r="E317" s="137">
        <f>IF(AND(C317&lt;&gt;"",D317&lt;&gt;""),C317*D317,0)</f>
        <v/>
      </c>
      <c r="F317" s="135" t="n"/>
      <c r="G317" s="136" t="n"/>
      <c r="H317" s="137">
        <f>IF(AND(F317&lt;&gt;"",G317&lt;&gt;""),F317*G317,0)</f>
        <v/>
      </c>
      <c r="I317" s="138" t="n"/>
    </row>
    <row r="318" ht="14.4" customHeight="1" s="100">
      <c r="A318" s="133" t="n">
        <v>46333</v>
      </c>
      <c r="B318" s="134">
        <f>TEXT(A318,"jjjj")</f>
        <v/>
      </c>
      <c r="C318" s="135" t="n"/>
      <c r="D318" s="136" t="n"/>
      <c r="E318" s="137">
        <f>IF(AND(C318&lt;&gt;"",D318&lt;&gt;""),C318*D318,0)</f>
        <v/>
      </c>
      <c r="F318" s="135" t="n"/>
      <c r="G318" s="136" t="n"/>
      <c r="H318" s="137">
        <f>IF(AND(F318&lt;&gt;"",G318&lt;&gt;""),F318*G318,0)</f>
        <v/>
      </c>
      <c r="I318" s="138" t="n"/>
    </row>
    <row r="319" ht="14.4" customHeight="1" s="100">
      <c r="A319" s="133" t="n">
        <v>46334</v>
      </c>
      <c r="B319" s="134">
        <f>TEXT(A319,"jjjj")</f>
        <v/>
      </c>
      <c r="C319" s="135" t="n"/>
      <c r="D319" s="136" t="n"/>
      <c r="E319" s="137">
        <f>IF(AND(C319&lt;&gt;"",D319&lt;&gt;""),C319*D319,0)</f>
        <v/>
      </c>
      <c r="F319" s="135" t="n"/>
      <c r="G319" s="136" t="n"/>
      <c r="H319" s="137">
        <f>IF(AND(F319&lt;&gt;"",G319&lt;&gt;""),F319*G319,0)</f>
        <v/>
      </c>
      <c r="I319" s="138" t="n"/>
    </row>
    <row r="320" ht="14.4" customHeight="1" s="100">
      <c r="A320" s="133" t="n">
        <v>46335</v>
      </c>
      <c r="B320" s="134">
        <f>TEXT(A320,"jjjj")</f>
        <v/>
      </c>
      <c r="C320" s="135" t="n"/>
      <c r="D320" s="136" t="n"/>
      <c r="E320" s="137">
        <f>IF(AND(C320&lt;&gt;"",D320&lt;&gt;""),C320*D320,0)</f>
        <v/>
      </c>
      <c r="F320" s="135" t="n"/>
      <c r="G320" s="136" t="n"/>
      <c r="H320" s="137">
        <f>IF(AND(F320&lt;&gt;"",G320&lt;&gt;""),F320*G320,0)</f>
        <v/>
      </c>
      <c r="I320" s="138" t="n"/>
    </row>
    <row r="321" ht="14.4" customHeight="1" s="100">
      <c r="A321" s="133" t="n">
        <v>46336</v>
      </c>
      <c r="B321" s="134">
        <f>TEXT(A321,"jjjj")</f>
        <v/>
      </c>
      <c r="C321" s="135" t="n"/>
      <c r="D321" s="136" t="n"/>
      <c r="E321" s="137">
        <f>IF(AND(C321&lt;&gt;"",D321&lt;&gt;""),C321*D321,0)</f>
        <v/>
      </c>
      <c r="F321" s="135" t="n"/>
      <c r="G321" s="136" t="n"/>
      <c r="H321" s="137">
        <f>IF(AND(F321&lt;&gt;"",G321&lt;&gt;""),F321*G321,0)</f>
        <v/>
      </c>
      <c r="I321" s="138" t="n"/>
    </row>
    <row r="322" ht="14.4" customHeight="1" s="100">
      <c r="A322" s="133" t="n">
        <v>46337</v>
      </c>
      <c r="B322" s="134">
        <f>TEXT(A322,"jjjj")</f>
        <v/>
      </c>
      <c r="C322" s="135" t="n"/>
      <c r="D322" s="136" t="n"/>
      <c r="E322" s="137">
        <f>IF(AND(C322&lt;&gt;"",D322&lt;&gt;""),C322*D322,0)</f>
        <v/>
      </c>
      <c r="F322" s="135" t="n"/>
      <c r="G322" s="136" t="n"/>
      <c r="H322" s="137">
        <f>IF(AND(F322&lt;&gt;"",G322&lt;&gt;""),F322*G322,0)</f>
        <v/>
      </c>
      <c r="I322" s="138" t="n"/>
    </row>
    <row r="323" ht="14.4" customHeight="1" s="100">
      <c r="A323" s="133" t="n">
        <v>46338</v>
      </c>
      <c r="B323" s="134">
        <f>TEXT(A323,"jjjj")</f>
        <v/>
      </c>
      <c r="C323" s="135" t="n"/>
      <c r="D323" s="136" t="n"/>
      <c r="E323" s="137">
        <f>IF(AND(C323&lt;&gt;"",D323&lt;&gt;""),C323*D323,0)</f>
        <v/>
      </c>
      <c r="F323" s="135" t="n"/>
      <c r="G323" s="136" t="n"/>
      <c r="H323" s="137">
        <f>IF(AND(F323&lt;&gt;"",G323&lt;&gt;""),F323*G323,0)</f>
        <v/>
      </c>
      <c r="I323" s="138" t="n"/>
    </row>
    <row r="324" ht="14.4" customHeight="1" s="100">
      <c r="A324" s="133" t="n">
        <v>46339</v>
      </c>
      <c r="B324" s="134">
        <f>TEXT(A324,"jjjj")</f>
        <v/>
      </c>
      <c r="C324" s="135" t="n"/>
      <c r="D324" s="136" t="n"/>
      <c r="E324" s="137">
        <f>IF(AND(C324&lt;&gt;"",D324&lt;&gt;""),C324*D324,0)</f>
        <v/>
      </c>
      <c r="F324" s="135" t="n"/>
      <c r="G324" s="136" t="n"/>
      <c r="H324" s="137">
        <f>IF(AND(F324&lt;&gt;"",G324&lt;&gt;""),F324*G324,0)</f>
        <v/>
      </c>
      <c r="I324" s="138" t="n"/>
    </row>
    <row r="325" ht="14.4" customHeight="1" s="100">
      <c r="A325" s="133" t="n">
        <v>46340</v>
      </c>
      <c r="B325" s="134">
        <f>TEXT(A325,"jjjj")</f>
        <v/>
      </c>
      <c r="C325" s="135" t="n"/>
      <c r="D325" s="136" t="n"/>
      <c r="E325" s="137">
        <f>IF(AND(C325&lt;&gt;"",D325&lt;&gt;""),C325*D325,0)</f>
        <v/>
      </c>
      <c r="F325" s="135" t="n"/>
      <c r="G325" s="136" t="n"/>
      <c r="H325" s="137">
        <f>IF(AND(F325&lt;&gt;"",G325&lt;&gt;""),F325*G325,0)</f>
        <v/>
      </c>
      <c r="I325" s="138" t="n"/>
    </row>
    <row r="326" ht="14.4" customHeight="1" s="100">
      <c r="A326" s="133" t="n">
        <v>46341</v>
      </c>
      <c r="B326" s="134">
        <f>TEXT(A326,"jjjj")</f>
        <v/>
      </c>
      <c r="C326" s="135" t="n"/>
      <c r="D326" s="136" t="n"/>
      <c r="E326" s="137">
        <f>IF(AND(C326&lt;&gt;"",D326&lt;&gt;""),C326*D326,0)</f>
        <v/>
      </c>
      <c r="F326" s="135" t="n"/>
      <c r="G326" s="136" t="n"/>
      <c r="H326" s="137">
        <f>IF(AND(F326&lt;&gt;"",G326&lt;&gt;""),F326*G326,0)</f>
        <v/>
      </c>
      <c r="I326" s="138" t="n"/>
    </row>
    <row r="327" ht="14.4" customHeight="1" s="100">
      <c r="A327" s="133" t="n">
        <v>46342</v>
      </c>
      <c r="B327" s="134">
        <f>TEXT(A327,"jjjj")</f>
        <v/>
      </c>
      <c r="C327" s="135" t="n"/>
      <c r="D327" s="136" t="n"/>
      <c r="E327" s="137">
        <f>IF(AND(C327&lt;&gt;"",D327&lt;&gt;""),C327*D327,0)</f>
        <v/>
      </c>
      <c r="F327" s="135" t="n"/>
      <c r="G327" s="136" t="n"/>
      <c r="H327" s="137">
        <f>IF(AND(F327&lt;&gt;"",G327&lt;&gt;""),F327*G327,0)</f>
        <v/>
      </c>
      <c r="I327" s="138" t="n"/>
    </row>
    <row r="328" ht="14.4" customHeight="1" s="100">
      <c r="A328" s="133" t="n">
        <v>46343</v>
      </c>
      <c r="B328" s="134">
        <f>TEXT(A328,"jjjj")</f>
        <v/>
      </c>
      <c r="C328" s="135" t="n"/>
      <c r="D328" s="136" t="n"/>
      <c r="E328" s="137">
        <f>IF(AND(C328&lt;&gt;"",D328&lt;&gt;""),C328*D328,0)</f>
        <v/>
      </c>
      <c r="F328" s="135" t="n"/>
      <c r="G328" s="136" t="n"/>
      <c r="H328" s="137">
        <f>IF(AND(F328&lt;&gt;"",G328&lt;&gt;""),F328*G328,0)</f>
        <v/>
      </c>
      <c r="I328" s="138" t="n"/>
    </row>
    <row r="329" ht="14.4" customHeight="1" s="100">
      <c r="A329" s="133" t="n">
        <v>46344</v>
      </c>
      <c r="B329" s="134">
        <f>TEXT(A329,"jjjj")</f>
        <v/>
      </c>
      <c r="C329" s="135" t="n"/>
      <c r="D329" s="136" t="n"/>
      <c r="E329" s="137">
        <f>IF(AND(C329&lt;&gt;"",D329&lt;&gt;""),C329*D329,0)</f>
        <v/>
      </c>
      <c r="F329" s="135" t="n"/>
      <c r="G329" s="136" t="n"/>
      <c r="H329" s="137">
        <f>IF(AND(F329&lt;&gt;"",G329&lt;&gt;""),F329*G329,0)</f>
        <v/>
      </c>
      <c r="I329" s="138" t="n"/>
    </row>
    <row r="330" ht="14.4" customHeight="1" s="100">
      <c r="A330" s="133" t="n">
        <v>46345</v>
      </c>
      <c r="B330" s="134">
        <f>TEXT(A330,"jjjj")</f>
        <v/>
      </c>
      <c r="C330" s="135" t="n"/>
      <c r="D330" s="136" t="n"/>
      <c r="E330" s="137">
        <f>IF(AND(C330&lt;&gt;"",D330&lt;&gt;""),C330*D330,0)</f>
        <v/>
      </c>
      <c r="F330" s="135" t="n"/>
      <c r="G330" s="136" t="n"/>
      <c r="H330" s="137">
        <f>IF(AND(F330&lt;&gt;"",G330&lt;&gt;""),F330*G330,0)</f>
        <v/>
      </c>
      <c r="I330" s="138" t="n"/>
    </row>
    <row r="331" ht="14.4" customHeight="1" s="100">
      <c r="A331" s="133" t="n">
        <v>46346</v>
      </c>
      <c r="B331" s="134">
        <f>TEXT(A331,"jjjj")</f>
        <v/>
      </c>
      <c r="C331" s="135" t="n"/>
      <c r="D331" s="136" t="n"/>
      <c r="E331" s="137">
        <f>IF(AND(C331&lt;&gt;"",D331&lt;&gt;""),C331*D331,0)</f>
        <v/>
      </c>
      <c r="F331" s="135" t="n"/>
      <c r="G331" s="136" t="n"/>
      <c r="H331" s="137">
        <f>IF(AND(F331&lt;&gt;"",G331&lt;&gt;""),F331*G331,0)</f>
        <v/>
      </c>
      <c r="I331" s="138" t="n"/>
    </row>
    <row r="332" ht="14.4" customHeight="1" s="100">
      <c r="A332" s="133" t="n">
        <v>46347</v>
      </c>
      <c r="B332" s="134">
        <f>TEXT(A332,"jjjj")</f>
        <v/>
      </c>
      <c r="C332" s="135" t="n"/>
      <c r="D332" s="136" t="n"/>
      <c r="E332" s="137">
        <f>IF(AND(C332&lt;&gt;"",D332&lt;&gt;""),C332*D332,0)</f>
        <v/>
      </c>
      <c r="F332" s="135" t="n"/>
      <c r="G332" s="136" t="n"/>
      <c r="H332" s="137">
        <f>IF(AND(F332&lt;&gt;"",G332&lt;&gt;""),F332*G332,0)</f>
        <v/>
      </c>
      <c r="I332" s="138" t="n"/>
    </row>
    <row r="333" ht="14.4" customHeight="1" s="100">
      <c r="A333" s="133" t="n">
        <v>46348</v>
      </c>
      <c r="B333" s="134">
        <f>TEXT(A333,"jjjj")</f>
        <v/>
      </c>
      <c r="C333" s="135" t="n"/>
      <c r="D333" s="136" t="n"/>
      <c r="E333" s="137">
        <f>IF(AND(C333&lt;&gt;"",D333&lt;&gt;""),C333*D333,0)</f>
        <v/>
      </c>
      <c r="F333" s="135" t="n"/>
      <c r="G333" s="136" t="n"/>
      <c r="H333" s="137">
        <f>IF(AND(F333&lt;&gt;"",G333&lt;&gt;""),F333*G333,0)</f>
        <v/>
      </c>
      <c r="I333" s="138" t="n"/>
    </row>
    <row r="334" ht="14.4" customHeight="1" s="100">
      <c r="A334" s="133" t="n">
        <v>46349</v>
      </c>
      <c r="B334" s="134">
        <f>TEXT(A334,"jjjj")</f>
        <v/>
      </c>
      <c r="C334" s="135" t="n"/>
      <c r="D334" s="136" t="n"/>
      <c r="E334" s="137">
        <f>IF(AND(C334&lt;&gt;"",D334&lt;&gt;""),C334*D334,0)</f>
        <v/>
      </c>
      <c r="F334" s="135" t="n"/>
      <c r="G334" s="136" t="n"/>
      <c r="H334" s="137">
        <f>IF(AND(F334&lt;&gt;"",G334&lt;&gt;""),F334*G334,0)</f>
        <v/>
      </c>
      <c r="I334" s="138" t="n"/>
    </row>
    <row r="335" ht="14.4" customHeight="1" s="100">
      <c r="A335" s="133" t="n">
        <v>46350</v>
      </c>
      <c r="B335" s="134">
        <f>TEXT(A335,"jjjj")</f>
        <v/>
      </c>
      <c r="C335" s="135" t="n"/>
      <c r="D335" s="136" t="n"/>
      <c r="E335" s="137">
        <f>IF(AND(C335&lt;&gt;"",D335&lt;&gt;""),C335*D335,0)</f>
        <v/>
      </c>
      <c r="F335" s="135" t="n"/>
      <c r="G335" s="136" t="n"/>
      <c r="H335" s="137">
        <f>IF(AND(F335&lt;&gt;"",G335&lt;&gt;""),F335*G335,0)</f>
        <v/>
      </c>
      <c r="I335" s="138" t="n"/>
    </row>
    <row r="336" ht="14.4" customHeight="1" s="100">
      <c r="A336" s="133" t="n">
        <v>46351</v>
      </c>
      <c r="B336" s="134">
        <f>TEXT(A336,"jjjj")</f>
        <v/>
      </c>
      <c r="C336" s="135" t="n"/>
      <c r="D336" s="136" t="n"/>
      <c r="E336" s="137">
        <f>IF(AND(C336&lt;&gt;"",D336&lt;&gt;""),C336*D336,0)</f>
        <v/>
      </c>
      <c r="F336" s="135" t="n"/>
      <c r="G336" s="136" t="n"/>
      <c r="H336" s="137">
        <f>IF(AND(F336&lt;&gt;"",G336&lt;&gt;""),F336*G336,0)</f>
        <v/>
      </c>
      <c r="I336" s="138" t="n"/>
    </row>
    <row r="337" ht="14.4" customHeight="1" s="100">
      <c r="A337" s="133" t="n">
        <v>46352</v>
      </c>
      <c r="B337" s="134">
        <f>TEXT(A337,"jjjj")</f>
        <v/>
      </c>
      <c r="C337" s="135" t="n"/>
      <c r="D337" s="136" t="n"/>
      <c r="E337" s="137">
        <f>IF(AND(C337&lt;&gt;"",D337&lt;&gt;""),C337*D337,0)</f>
        <v/>
      </c>
      <c r="F337" s="135" t="n"/>
      <c r="G337" s="136" t="n"/>
      <c r="H337" s="137">
        <f>IF(AND(F337&lt;&gt;"",G337&lt;&gt;""),F337*G337,0)</f>
        <v/>
      </c>
      <c r="I337" s="138" t="n"/>
    </row>
    <row r="338" ht="14.4" customHeight="1" s="100">
      <c r="A338" s="133" t="n">
        <v>46353</v>
      </c>
      <c r="B338" s="134">
        <f>TEXT(A338,"jjjj")</f>
        <v/>
      </c>
      <c r="C338" s="135" t="n"/>
      <c r="D338" s="136" t="n"/>
      <c r="E338" s="137">
        <f>IF(AND(C338&lt;&gt;"",D338&lt;&gt;""),C338*D338,0)</f>
        <v/>
      </c>
      <c r="F338" s="135" t="n"/>
      <c r="G338" s="136" t="n"/>
      <c r="H338" s="137">
        <f>IF(AND(F338&lt;&gt;"",G338&lt;&gt;""),F338*G338,0)</f>
        <v/>
      </c>
      <c r="I338" s="138" t="n"/>
    </row>
    <row r="339" ht="14.4" customHeight="1" s="100">
      <c r="A339" s="133" t="n">
        <v>46354</v>
      </c>
      <c r="B339" s="134">
        <f>TEXT(A339,"jjjj")</f>
        <v/>
      </c>
      <c r="C339" s="135" t="n"/>
      <c r="D339" s="136" t="n"/>
      <c r="E339" s="137">
        <f>IF(AND(C339&lt;&gt;"",D339&lt;&gt;""),C339*D339,0)</f>
        <v/>
      </c>
      <c r="F339" s="135" t="n"/>
      <c r="G339" s="136" t="n"/>
      <c r="H339" s="137">
        <f>IF(AND(F339&lt;&gt;"",G339&lt;&gt;""),F339*G339,0)</f>
        <v/>
      </c>
      <c r="I339" s="138" t="n"/>
    </row>
    <row r="340" ht="14.4" customHeight="1" s="100">
      <c r="A340" s="133" t="n">
        <v>46355</v>
      </c>
      <c r="B340" s="134">
        <f>TEXT(A340,"jjjj")</f>
        <v/>
      </c>
      <c r="C340" s="135" t="n"/>
      <c r="D340" s="136" t="n"/>
      <c r="E340" s="137">
        <f>IF(AND(C340&lt;&gt;"",D340&lt;&gt;""),C340*D340,0)</f>
        <v/>
      </c>
      <c r="F340" s="135" t="n"/>
      <c r="G340" s="136" t="n"/>
      <c r="H340" s="137">
        <f>IF(AND(F340&lt;&gt;"",G340&lt;&gt;""),F340*G340,0)</f>
        <v/>
      </c>
      <c r="I340" s="138" t="n"/>
    </row>
    <row r="341" ht="14.4" customHeight="1" s="100">
      <c r="A341" s="133" t="n">
        <v>46356</v>
      </c>
      <c r="B341" s="134">
        <f>TEXT(A341,"jjjj")</f>
        <v/>
      </c>
      <c r="C341" s="135" t="n"/>
      <c r="D341" s="136" t="n"/>
      <c r="E341" s="137">
        <f>IF(AND(C341&lt;&gt;"",D341&lt;&gt;""),C341*D341,0)</f>
        <v/>
      </c>
      <c r="F341" s="135" t="n"/>
      <c r="G341" s="136" t="n"/>
      <c r="H341" s="137">
        <f>IF(AND(F341&lt;&gt;"",G341&lt;&gt;""),F341*G341,0)</f>
        <v/>
      </c>
      <c r="I341" s="138" t="n"/>
    </row>
    <row r="342" ht="14.4" customHeight="1" s="100">
      <c r="A342" s="133" t="n">
        <v>46357</v>
      </c>
      <c r="B342" s="134">
        <f>TEXT(A342,"jjjj")</f>
        <v/>
      </c>
      <c r="C342" s="135" t="n"/>
      <c r="D342" s="136" t="n"/>
      <c r="E342" s="137">
        <f>IF(AND(C342&lt;&gt;"",D342&lt;&gt;""),C342*D342,0)</f>
        <v/>
      </c>
      <c r="F342" s="135" t="n"/>
      <c r="G342" s="136" t="n"/>
      <c r="H342" s="137">
        <f>IF(AND(F342&lt;&gt;"",G342&lt;&gt;""),F342*G342,0)</f>
        <v/>
      </c>
      <c r="I342" s="138" t="n"/>
    </row>
    <row r="343" ht="14.4" customHeight="1" s="100">
      <c r="A343" s="133" t="n">
        <v>46358</v>
      </c>
      <c r="B343" s="134">
        <f>TEXT(A343,"jjjj")</f>
        <v/>
      </c>
      <c r="C343" s="135" t="n"/>
      <c r="D343" s="136" t="n"/>
      <c r="E343" s="137">
        <f>IF(AND(C343&lt;&gt;"",D343&lt;&gt;""),C343*D343,0)</f>
        <v/>
      </c>
      <c r="F343" s="135" t="n"/>
      <c r="G343" s="136" t="n"/>
      <c r="H343" s="137">
        <f>IF(AND(F343&lt;&gt;"",G343&lt;&gt;""),F343*G343,0)</f>
        <v/>
      </c>
      <c r="I343" s="138" t="n"/>
    </row>
    <row r="344" ht="14.4" customHeight="1" s="100">
      <c r="A344" s="133" t="n">
        <v>46359</v>
      </c>
      <c r="B344" s="134">
        <f>TEXT(A344,"jjjj")</f>
        <v/>
      </c>
      <c r="C344" s="135" t="n"/>
      <c r="D344" s="136" t="n"/>
      <c r="E344" s="137">
        <f>IF(AND(C344&lt;&gt;"",D344&lt;&gt;""),C344*D344,0)</f>
        <v/>
      </c>
      <c r="F344" s="135" t="n"/>
      <c r="G344" s="136" t="n"/>
      <c r="H344" s="137">
        <f>IF(AND(F344&lt;&gt;"",G344&lt;&gt;""),F344*G344,0)</f>
        <v/>
      </c>
      <c r="I344" s="138" t="n"/>
    </row>
    <row r="345" ht="14.4" customHeight="1" s="100">
      <c r="A345" s="133" t="n">
        <v>46360</v>
      </c>
      <c r="B345" s="134">
        <f>TEXT(A345,"jjjj")</f>
        <v/>
      </c>
      <c r="C345" s="135" t="n"/>
      <c r="D345" s="136" t="n"/>
      <c r="E345" s="137">
        <f>IF(AND(C345&lt;&gt;"",D345&lt;&gt;""),C345*D345,0)</f>
        <v/>
      </c>
      <c r="F345" s="135" t="n"/>
      <c r="G345" s="136" t="n"/>
      <c r="H345" s="137">
        <f>IF(AND(F345&lt;&gt;"",G345&lt;&gt;""),F345*G345,0)</f>
        <v/>
      </c>
      <c r="I345" s="138" t="n"/>
    </row>
    <row r="346" ht="14.4" customHeight="1" s="100">
      <c r="A346" s="133" t="n">
        <v>46361</v>
      </c>
      <c r="B346" s="134">
        <f>TEXT(A346,"jjjj")</f>
        <v/>
      </c>
      <c r="C346" s="135" t="n"/>
      <c r="D346" s="136" t="n"/>
      <c r="E346" s="137">
        <f>IF(AND(C346&lt;&gt;"",D346&lt;&gt;""),C346*D346,0)</f>
        <v/>
      </c>
      <c r="F346" s="135" t="n"/>
      <c r="G346" s="136" t="n"/>
      <c r="H346" s="137">
        <f>IF(AND(F346&lt;&gt;"",G346&lt;&gt;""),F346*G346,0)</f>
        <v/>
      </c>
      <c r="I346" s="138" t="n"/>
    </row>
    <row r="347" ht="14.4" customHeight="1" s="100">
      <c r="A347" s="133" t="n">
        <v>46362</v>
      </c>
      <c r="B347" s="134">
        <f>TEXT(A347,"jjjj")</f>
        <v/>
      </c>
      <c r="C347" s="135" t="n"/>
      <c r="D347" s="136" t="n"/>
      <c r="E347" s="137">
        <f>IF(AND(C347&lt;&gt;"",D347&lt;&gt;""),C347*D347,0)</f>
        <v/>
      </c>
      <c r="F347" s="135" t="n"/>
      <c r="G347" s="136" t="n"/>
      <c r="H347" s="137">
        <f>IF(AND(F347&lt;&gt;"",G347&lt;&gt;""),F347*G347,0)</f>
        <v/>
      </c>
      <c r="I347" s="138" t="n"/>
    </row>
    <row r="348" ht="14.4" customHeight="1" s="100">
      <c r="A348" s="133" t="n">
        <v>46363</v>
      </c>
      <c r="B348" s="134">
        <f>TEXT(A348,"jjjj")</f>
        <v/>
      </c>
      <c r="C348" s="135" t="n"/>
      <c r="D348" s="136" t="n"/>
      <c r="E348" s="137">
        <f>IF(AND(C348&lt;&gt;"",D348&lt;&gt;""),C348*D348,0)</f>
        <v/>
      </c>
      <c r="F348" s="135" t="n"/>
      <c r="G348" s="136" t="n"/>
      <c r="H348" s="137">
        <f>IF(AND(F348&lt;&gt;"",G348&lt;&gt;""),F348*G348,0)</f>
        <v/>
      </c>
      <c r="I348" s="138" t="n"/>
    </row>
    <row r="349" ht="14.4" customHeight="1" s="100">
      <c r="A349" s="133" t="n">
        <v>46364</v>
      </c>
      <c r="B349" s="134">
        <f>TEXT(A349,"jjjj")</f>
        <v/>
      </c>
      <c r="C349" s="135" t="n"/>
      <c r="D349" s="136" t="n"/>
      <c r="E349" s="137">
        <f>IF(AND(C349&lt;&gt;"",D349&lt;&gt;""),C349*D349,0)</f>
        <v/>
      </c>
      <c r="F349" s="135" t="n"/>
      <c r="G349" s="136" t="n"/>
      <c r="H349" s="137">
        <f>IF(AND(F349&lt;&gt;"",G349&lt;&gt;""),F349*G349,0)</f>
        <v/>
      </c>
      <c r="I349" s="138" t="n"/>
    </row>
    <row r="350" ht="14.4" customHeight="1" s="100">
      <c r="A350" s="133" t="n">
        <v>46365</v>
      </c>
      <c r="B350" s="134">
        <f>TEXT(A350,"jjjj")</f>
        <v/>
      </c>
      <c r="C350" s="135" t="n"/>
      <c r="D350" s="136" t="n"/>
      <c r="E350" s="137">
        <f>IF(AND(C350&lt;&gt;"",D350&lt;&gt;""),C350*D350,0)</f>
        <v/>
      </c>
      <c r="F350" s="135" t="n"/>
      <c r="G350" s="136" t="n"/>
      <c r="H350" s="137">
        <f>IF(AND(F350&lt;&gt;"",G350&lt;&gt;""),F350*G350,0)</f>
        <v/>
      </c>
      <c r="I350" s="138" t="n"/>
    </row>
    <row r="351" ht="14.4" customHeight="1" s="100">
      <c r="A351" s="133" t="n">
        <v>46366</v>
      </c>
      <c r="B351" s="134">
        <f>TEXT(A351,"jjjj")</f>
        <v/>
      </c>
      <c r="C351" s="135" t="n"/>
      <c r="D351" s="136" t="n"/>
      <c r="E351" s="137">
        <f>IF(AND(C351&lt;&gt;"",D351&lt;&gt;""),C351*D351,0)</f>
        <v/>
      </c>
      <c r="F351" s="135" t="n"/>
      <c r="G351" s="136" t="n"/>
      <c r="H351" s="137">
        <f>IF(AND(F351&lt;&gt;"",G351&lt;&gt;""),F351*G351,0)</f>
        <v/>
      </c>
      <c r="I351" s="138" t="n"/>
    </row>
    <row r="352" ht="14.4" customHeight="1" s="100">
      <c r="A352" s="133" t="n">
        <v>46367</v>
      </c>
      <c r="B352" s="134">
        <f>TEXT(A352,"jjjj")</f>
        <v/>
      </c>
      <c r="C352" s="135" t="n"/>
      <c r="D352" s="136" t="n"/>
      <c r="E352" s="137">
        <f>IF(AND(C352&lt;&gt;"",D352&lt;&gt;""),C352*D352,0)</f>
        <v/>
      </c>
      <c r="F352" s="135" t="n"/>
      <c r="G352" s="136" t="n"/>
      <c r="H352" s="137">
        <f>IF(AND(F352&lt;&gt;"",G352&lt;&gt;""),F352*G352,0)</f>
        <v/>
      </c>
      <c r="I352" s="138" t="n"/>
    </row>
    <row r="353" ht="14.4" customHeight="1" s="100">
      <c r="A353" s="133" t="n">
        <v>46368</v>
      </c>
      <c r="B353" s="134">
        <f>TEXT(A353,"jjjj")</f>
        <v/>
      </c>
      <c r="C353" s="135" t="n"/>
      <c r="D353" s="136" t="n"/>
      <c r="E353" s="137">
        <f>IF(AND(C353&lt;&gt;"",D353&lt;&gt;""),C353*D353,0)</f>
        <v/>
      </c>
      <c r="F353" s="135" t="n"/>
      <c r="G353" s="136" t="n"/>
      <c r="H353" s="137">
        <f>IF(AND(F353&lt;&gt;"",G353&lt;&gt;""),F353*G353,0)</f>
        <v/>
      </c>
      <c r="I353" s="138" t="n"/>
    </row>
    <row r="354" ht="14.4" customHeight="1" s="100">
      <c r="A354" s="133" t="n">
        <v>46369</v>
      </c>
      <c r="B354" s="134">
        <f>TEXT(A354,"jjjj")</f>
        <v/>
      </c>
      <c r="C354" s="135" t="n"/>
      <c r="D354" s="136" t="n"/>
      <c r="E354" s="137">
        <f>IF(AND(C354&lt;&gt;"",D354&lt;&gt;""),C354*D354,0)</f>
        <v/>
      </c>
      <c r="F354" s="135" t="n"/>
      <c r="G354" s="136" t="n"/>
      <c r="H354" s="137">
        <f>IF(AND(F354&lt;&gt;"",G354&lt;&gt;""),F354*G354,0)</f>
        <v/>
      </c>
      <c r="I354" s="138" t="n"/>
    </row>
    <row r="355" ht="14.4" customHeight="1" s="100">
      <c r="A355" s="133" t="n">
        <v>46370</v>
      </c>
      <c r="B355" s="134">
        <f>TEXT(A355,"jjjj")</f>
        <v/>
      </c>
      <c r="C355" s="135" t="n"/>
      <c r="D355" s="136" t="n"/>
      <c r="E355" s="137">
        <f>IF(AND(C355&lt;&gt;"",D355&lt;&gt;""),C355*D355,0)</f>
        <v/>
      </c>
      <c r="F355" s="135" t="n"/>
      <c r="G355" s="136" t="n"/>
      <c r="H355" s="137">
        <f>IF(AND(F355&lt;&gt;"",G355&lt;&gt;""),F355*G355,0)</f>
        <v/>
      </c>
      <c r="I355" s="138" t="n"/>
    </row>
    <row r="356" ht="14.4" customHeight="1" s="100">
      <c r="A356" s="133" t="n">
        <v>46371</v>
      </c>
      <c r="B356" s="134">
        <f>TEXT(A356,"jjjj")</f>
        <v/>
      </c>
      <c r="C356" s="135" t="n"/>
      <c r="D356" s="136" t="n"/>
      <c r="E356" s="137">
        <f>IF(AND(C356&lt;&gt;"",D356&lt;&gt;""),C356*D356,0)</f>
        <v/>
      </c>
      <c r="F356" s="135" t="n"/>
      <c r="G356" s="136" t="n"/>
      <c r="H356" s="137">
        <f>IF(AND(F356&lt;&gt;"",G356&lt;&gt;""),F356*G356,0)</f>
        <v/>
      </c>
      <c r="I356" s="138" t="n"/>
    </row>
    <row r="357" ht="14.4" customHeight="1" s="100">
      <c r="A357" s="133" t="n">
        <v>46372</v>
      </c>
      <c r="B357" s="134">
        <f>TEXT(A357,"jjjj")</f>
        <v/>
      </c>
      <c r="C357" s="135" t="n"/>
      <c r="D357" s="136" t="n"/>
      <c r="E357" s="137">
        <f>IF(AND(C357&lt;&gt;"",D357&lt;&gt;""),C357*D357,0)</f>
        <v/>
      </c>
      <c r="F357" s="135" t="n"/>
      <c r="G357" s="136" t="n"/>
      <c r="H357" s="137">
        <f>IF(AND(F357&lt;&gt;"",G357&lt;&gt;""),F357*G357,0)</f>
        <v/>
      </c>
      <c r="I357" s="138" t="n"/>
    </row>
    <row r="358" ht="14.4" customHeight="1" s="100">
      <c r="A358" s="133" t="n">
        <v>46373</v>
      </c>
      <c r="B358" s="134">
        <f>TEXT(A358,"jjjj")</f>
        <v/>
      </c>
      <c r="C358" s="135" t="n"/>
      <c r="D358" s="136" t="n"/>
      <c r="E358" s="137">
        <f>IF(AND(C358&lt;&gt;"",D358&lt;&gt;""),C358*D358,0)</f>
        <v/>
      </c>
      <c r="F358" s="135" t="n"/>
      <c r="G358" s="136" t="n"/>
      <c r="H358" s="137">
        <f>IF(AND(F358&lt;&gt;"",G358&lt;&gt;""),F358*G358,0)</f>
        <v/>
      </c>
      <c r="I358" s="138" t="n"/>
    </row>
    <row r="359" ht="14.4" customHeight="1" s="100">
      <c r="A359" s="133" t="n">
        <v>46374</v>
      </c>
      <c r="B359" s="134">
        <f>TEXT(A359,"jjjj")</f>
        <v/>
      </c>
      <c r="C359" s="135" t="n"/>
      <c r="D359" s="136" t="n"/>
      <c r="E359" s="137">
        <f>IF(AND(C359&lt;&gt;"",D359&lt;&gt;""),C359*D359,0)</f>
        <v/>
      </c>
      <c r="F359" s="135" t="n"/>
      <c r="G359" s="136" t="n"/>
      <c r="H359" s="137">
        <f>IF(AND(F359&lt;&gt;"",G359&lt;&gt;""),F359*G359,0)</f>
        <v/>
      </c>
      <c r="I359" s="138" t="n"/>
    </row>
    <row r="360" ht="14.4" customHeight="1" s="100">
      <c r="A360" s="133" t="n">
        <v>46375</v>
      </c>
      <c r="B360" s="134">
        <f>TEXT(A360,"jjjj")</f>
        <v/>
      </c>
      <c r="C360" s="135" t="n"/>
      <c r="D360" s="136" t="n"/>
      <c r="E360" s="137">
        <f>IF(AND(C360&lt;&gt;"",D360&lt;&gt;""),C360*D360,0)</f>
        <v/>
      </c>
      <c r="F360" s="135" t="n"/>
      <c r="G360" s="136" t="n"/>
      <c r="H360" s="137">
        <f>IF(AND(F360&lt;&gt;"",G360&lt;&gt;""),F360*G360,0)</f>
        <v/>
      </c>
      <c r="I360" s="138" t="n"/>
    </row>
    <row r="361" ht="14.4" customHeight="1" s="100">
      <c r="A361" s="133" t="n">
        <v>46376</v>
      </c>
      <c r="B361" s="134">
        <f>TEXT(A361,"jjjj")</f>
        <v/>
      </c>
      <c r="C361" s="135" t="n"/>
      <c r="D361" s="136" t="n"/>
      <c r="E361" s="137">
        <f>IF(AND(C361&lt;&gt;"",D361&lt;&gt;""),C361*D361,0)</f>
        <v/>
      </c>
      <c r="F361" s="135" t="n"/>
      <c r="G361" s="136" t="n"/>
      <c r="H361" s="137">
        <f>IF(AND(F361&lt;&gt;"",G361&lt;&gt;""),F361*G361,0)</f>
        <v/>
      </c>
      <c r="I361" s="138" t="n"/>
    </row>
    <row r="362" ht="14.4" customHeight="1" s="100">
      <c r="A362" s="133" t="n">
        <v>46377</v>
      </c>
      <c r="B362" s="134">
        <f>TEXT(A362,"jjjj")</f>
        <v/>
      </c>
      <c r="C362" s="135" t="n"/>
      <c r="D362" s="136" t="n"/>
      <c r="E362" s="137">
        <f>IF(AND(C362&lt;&gt;"",D362&lt;&gt;""),C362*D362,0)</f>
        <v/>
      </c>
      <c r="F362" s="135" t="n"/>
      <c r="G362" s="136" t="n"/>
      <c r="H362" s="137">
        <f>IF(AND(F362&lt;&gt;"",G362&lt;&gt;""),F362*G362,0)</f>
        <v/>
      </c>
      <c r="I362" s="138" t="n"/>
    </row>
    <row r="363" ht="14.4" customHeight="1" s="100">
      <c r="A363" s="133" t="n">
        <v>46378</v>
      </c>
      <c r="B363" s="134">
        <f>TEXT(A363,"jjjj")</f>
        <v/>
      </c>
      <c r="C363" s="135" t="n"/>
      <c r="D363" s="136" t="n"/>
      <c r="E363" s="137">
        <f>IF(AND(C363&lt;&gt;"",D363&lt;&gt;""),C363*D363,0)</f>
        <v/>
      </c>
      <c r="F363" s="135" t="n"/>
      <c r="G363" s="136" t="n"/>
      <c r="H363" s="137">
        <f>IF(AND(F363&lt;&gt;"",G363&lt;&gt;""),F363*G363,0)</f>
        <v/>
      </c>
      <c r="I363" s="138" t="n"/>
    </row>
    <row r="364" ht="14.4" customHeight="1" s="100">
      <c r="A364" s="133" t="n">
        <v>46379</v>
      </c>
      <c r="B364" s="134">
        <f>TEXT(A364,"jjjj")</f>
        <v/>
      </c>
      <c r="C364" s="135" t="n"/>
      <c r="D364" s="136" t="n"/>
      <c r="E364" s="137">
        <f>IF(AND(C364&lt;&gt;"",D364&lt;&gt;""),C364*D364,0)</f>
        <v/>
      </c>
      <c r="F364" s="135" t="n"/>
      <c r="G364" s="136" t="n"/>
      <c r="H364" s="137">
        <f>IF(AND(F364&lt;&gt;"",G364&lt;&gt;""),F364*G364,0)</f>
        <v/>
      </c>
      <c r="I364" s="138" t="n"/>
    </row>
    <row r="365" ht="14.4" customHeight="1" s="100">
      <c r="A365" s="133" t="n">
        <v>46380</v>
      </c>
      <c r="B365" s="134">
        <f>TEXT(A365,"jjjj")</f>
        <v/>
      </c>
      <c r="C365" s="135" t="n"/>
      <c r="D365" s="136" t="n"/>
      <c r="E365" s="137">
        <f>IF(AND(C365&lt;&gt;"",D365&lt;&gt;""),C365*D365,0)</f>
        <v/>
      </c>
      <c r="F365" s="135" t="n"/>
      <c r="G365" s="136" t="n"/>
      <c r="H365" s="137">
        <f>IF(AND(F365&lt;&gt;"",G365&lt;&gt;""),F365*G365,0)</f>
        <v/>
      </c>
      <c r="I365" s="138" t="n"/>
    </row>
    <row r="366" ht="14.4" customHeight="1" s="100">
      <c r="A366" s="133" t="n">
        <v>46381</v>
      </c>
      <c r="B366" s="134">
        <f>TEXT(A366,"jjjj")</f>
        <v/>
      </c>
      <c r="C366" s="135" t="n"/>
      <c r="D366" s="136" t="n"/>
      <c r="E366" s="137">
        <f>IF(AND(C366&lt;&gt;"",D366&lt;&gt;""),C366*D366,0)</f>
        <v/>
      </c>
      <c r="F366" s="135" t="n"/>
      <c r="G366" s="136" t="n"/>
      <c r="H366" s="137">
        <f>IF(AND(F366&lt;&gt;"",G366&lt;&gt;""),F366*G366,0)</f>
        <v/>
      </c>
      <c r="I366" s="138" t="n"/>
    </row>
    <row r="367" ht="14.4" customHeight="1" s="100">
      <c r="A367" s="133" t="n">
        <v>46382</v>
      </c>
      <c r="B367" s="134">
        <f>TEXT(A367,"jjjj")</f>
        <v/>
      </c>
      <c r="C367" s="135" t="n"/>
      <c r="D367" s="136" t="n"/>
      <c r="E367" s="137">
        <f>IF(AND(C367&lt;&gt;"",D367&lt;&gt;""),C367*D367,0)</f>
        <v/>
      </c>
      <c r="F367" s="135" t="n"/>
      <c r="G367" s="136" t="n"/>
      <c r="H367" s="137">
        <f>IF(AND(F367&lt;&gt;"",G367&lt;&gt;""),F367*G367,0)</f>
        <v/>
      </c>
      <c r="I367" s="138" t="n"/>
    </row>
    <row r="368" ht="14.4" customHeight="1" s="100">
      <c r="A368" s="133" t="n">
        <v>46383</v>
      </c>
      <c r="B368" s="134">
        <f>TEXT(A368,"jjjj")</f>
        <v/>
      </c>
      <c r="C368" s="135" t="n"/>
      <c r="D368" s="136" t="n"/>
      <c r="E368" s="137">
        <f>IF(AND(C368&lt;&gt;"",D368&lt;&gt;""),C368*D368,0)</f>
        <v/>
      </c>
      <c r="F368" s="135" t="n"/>
      <c r="G368" s="136" t="n"/>
      <c r="H368" s="137">
        <f>IF(AND(F368&lt;&gt;"",G368&lt;&gt;""),F368*G368,0)</f>
        <v/>
      </c>
      <c r="I368" s="138" t="n"/>
    </row>
    <row r="369" ht="14.4" customHeight="1" s="100">
      <c r="A369" s="133" t="n">
        <v>46384</v>
      </c>
      <c r="B369" s="134">
        <f>TEXT(A369,"jjjj")</f>
        <v/>
      </c>
      <c r="C369" s="135" t="n"/>
      <c r="D369" s="136" t="n"/>
      <c r="E369" s="137">
        <f>IF(AND(C369&lt;&gt;"",D369&lt;&gt;""),C369*D369,0)</f>
        <v/>
      </c>
      <c r="F369" s="135" t="n"/>
      <c r="G369" s="136" t="n"/>
      <c r="H369" s="137">
        <f>IF(AND(F369&lt;&gt;"",G369&lt;&gt;""),F369*G369,0)</f>
        <v/>
      </c>
      <c r="I369" s="138" t="n"/>
    </row>
    <row r="370" ht="14.4" customHeight="1" s="100">
      <c r="A370" s="133" t="n">
        <v>46385</v>
      </c>
      <c r="B370" s="134">
        <f>TEXT(A370,"jjjj")</f>
        <v/>
      </c>
      <c r="C370" s="135" t="n"/>
      <c r="D370" s="136" t="n"/>
      <c r="E370" s="137">
        <f>IF(AND(C370&lt;&gt;"",D370&lt;&gt;""),C370*D370,0)</f>
        <v/>
      </c>
      <c r="F370" s="135" t="n"/>
      <c r="G370" s="136" t="n"/>
      <c r="H370" s="137">
        <f>IF(AND(F370&lt;&gt;"",G370&lt;&gt;""),F370*G370,0)</f>
        <v/>
      </c>
      <c r="I370" s="138" t="n"/>
    </row>
    <row r="371" ht="14.4" customHeight="1" s="100">
      <c r="A371" s="139" t="n">
        <v>46386</v>
      </c>
      <c r="B371" s="140">
        <f>TEXT(A371,"jjjj")</f>
        <v/>
      </c>
      <c r="C371" s="141" t="n"/>
      <c r="D371" s="142" t="n"/>
      <c r="E371" s="143">
        <f>IF(AND(C371&lt;&gt;"",D371&lt;&gt;""),C371*D371,0)</f>
        <v/>
      </c>
      <c r="F371" s="141" t="n"/>
      <c r="G371" s="142" t="n"/>
      <c r="H371" s="143">
        <f>IF(AND(F371&lt;&gt;"",G371&lt;&gt;""),F371*G371,0)</f>
        <v/>
      </c>
      <c r="I371" s="144" t="n"/>
    </row>
  </sheetData>
  <sheetProtection selectLockedCells="0" selectUnlockedCells="0" sheet="1" objects="0" insertRows="1" insertHyperlinks="1" autoFilter="1" scenarios="0" formatColumns="1" deleteColumns="1" insertColumns="1" pivotTables="1" deleteRows="1" formatCells="1" formatRows="1" sort="1" password="D6AB"/>
  <mergeCells count="8">
    <mergeCell ref="H2:I2"/>
    <mergeCell ref="F5:H5"/>
    <mergeCell ref="C5:E5"/>
    <mergeCell ref="B3:C3"/>
    <mergeCell ref="E2:F2"/>
    <mergeCell ref="A1:I1"/>
    <mergeCell ref="E3:F3"/>
    <mergeCell ref="H3:I3"/>
  </mergeCells>
  <conditionalFormatting sqref="A7:I371">
    <cfRule type="expression" rank="0" priority="2" equalAverage="0" aboveAverage="0" dxfId="0" text="" percent="0" bottom="0">
      <formula>OR(WEEKDAY(A7,2)=6,WEEKDAY(A7,2)=7)</formula>
    </cfRule>
  </conditionalFormatting>
  <printOptions horizontalCentered="0" verticalCentered="0" headings="0" gridLines="0" gridLinesSet="1"/>
  <pageMargins left="0.7" right="0.7" top="0.3" bottom="0.3" header="0.3" footer="0.3"/>
  <pageSetup orientation="portrait" paperSize="9" scale="100" fitToHeight="1" fitToWidth="1" firstPageNumber="1" useFirstPageNumber="1" pageOrder="downThenOver" blackAndWhite="0" draft="0" horizontalDpi="300" verticalDpi="300" copies="1"/>
  <headerFooter differentOddEven="0" differentFirst="1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>
  <sheetPr filterMode="0">
    <outlinePr summaryBelow="1" summaryRight="1"/>
    <pageSetUpPr fitToPage="0"/>
  </sheetPr>
  <dimension ref="A1:H20"/>
  <sheetViews>
    <sheetView showFormulas="0" showGridLines="1" showRowColHeaders="1" showZeros="1" rightToLeft="0" tabSelected="0" showOutlineSymbols="1" defaultGridColor="1" view="normal" topLeftCell="A1" colorId="64" zoomScale="100" zoomScaleNormal="100" zoomScalePageLayoutView="60" workbookViewId="0">
      <selection pane="topLeft" activeCell="A1" activeCellId="0" sqref="A1"/>
    </sheetView>
  </sheetViews>
  <sheetFormatPr baseColWidth="8" defaultColWidth="8.9140625" defaultRowHeight="14.4" zeroHeight="0" outlineLevelRow="0"/>
  <cols>
    <col width="17.14" customWidth="1" style="109" min="1" max="1"/>
    <col width="12.86" customWidth="1" style="109" min="2" max="2"/>
    <col width="14.31" customWidth="1" style="109" min="3" max="3"/>
    <col width="12.86" customWidth="1" style="109" min="4" max="4"/>
    <col width="14.31" customWidth="1" style="109" min="5" max="6"/>
    <col width="15.69" customWidth="1" style="109" min="7" max="7"/>
    <col width="12.86" customWidth="1" style="109" min="8" max="8"/>
    <col width="8.91" customWidth="1" style="109" min="9" max="16384"/>
  </cols>
  <sheetData>
    <row r="1" ht="19.7" customHeight="1" s="100">
      <c r="A1" s="110" t="inlineStr">
        <is>
          <t>SYNTHÈSE MENSUELLE DES LIVRAISONS</t>
        </is>
      </c>
    </row>
    <row r="2" ht="13.8" customHeight="1" s="100">
      <c r="A2" s="111" t="inlineStr">
        <is>
          <t>Centre :</t>
        </is>
      </c>
      <c r="B2" s="145">
        <f>Suivi_Quotidien!B3</f>
        <v/>
      </c>
      <c r="D2" s="114" t="inlineStr">
        <is>
          <t>Fourn. Pain :</t>
        </is>
      </c>
      <c r="E2" s="146">
        <f>Suivi_Quotidien!E2</f>
        <v/>
      </c>
      <c r="G2" s="115" t="inlineStr">
        <is>
          <t>Fourn. Déjeuner :</t>
        </is>
      </c>
      <c r="H2" s="147">
        <f>Suivi_Quotidien!H2</f>
        <v/>
      </c>
    </row>
    <row r="3" ht="13.8" customHeight="1" s="100">
      <c r="A3" s="111" t="inlineStr">
        <is>
          <t>Année :</t>
        </is>
      </c>
      <c r="B3" s="148">
        <f>Suivi_Quotidien!B2</f>
        <v/>
      </c>
      <c r="C3" s="149" t="n"/>
      <c r="D3" s="114" t="inlineStr">
        <is>
          <t>Tél. Pain :</t>
        </is>
      </c>
      <c r="E3" s="150">
        <f>Suivi_Quotidien!E3</f>
        <v/>
      </c>
      <c r="G3" s="115" t="inlineStr">
        <is>
          <t>Tél. Déjeuner :</t>
        </is>
      </c>
      <c r="H3" s="151">
        <f>Suivi_Quotidien!H3</f>
        <v/>
      </c>
    </row>
    <row r="4" ht="13.8" customHeight="1" s="100"/>
    <row r="5" ht="15.6" customHeight="1" s="100">
      <c r="A5" s="118" t="n"/>
      <c r="B5" s="152" t="inlineStr">
        <is>
          <t>PAIN</t>
        </is>
      </c>
      <c r="C5" s="120" t="n"/>
      <c r="D5" s="153" t="inlineStr">
        <is>
          <t>DÉJEUNER</t>
        </is>
      </c>
      <c r="E5" s="120" t="n"/>
      <c r="F5" s="154" t="inlineStr">
        <is>
          <t>TOTAUX</t>
        </is>
      </c>
      <c r="G5" s="120" t="n"/>
      <c r="H5" s="118" t="n"/>
    </row>
    <row r="6" ht="13.8" customHeight="1" s="100">
      <c r="A6" s="123" t="inlineStr">
        <is>
          <t>Mois</t>
        </is>
      </c>
      <c r="B6" s="124" t="inlineStr">
        <is>
          <t>Quantité</t>
        </is>
      </c>
      <c r="C6" s="124" t="inlineStr">
        <is>
          <t>Montant</t>
        </is>
      </c>
      <c r="D6" s="125" t="inlineStr">
        <is>
          <t>Quantité</t>
        </is>
      </c>
      <c r="E6" s="125" t="inlineStr">
        <is>
          <t>Montant</t>
        </is>
      </c>
      <c r="F6" s="123" t="inlineStr">
        <is>
          <t>Quantité Totale</t>
        </is>
      </c>
      <c r="G6" s="123" t="inlineStr">
        <is>
          <t>Montant Total</t>
        </is>
      </c>
      <c r="H6" s="155" t="inlineStr">
        <is>
          <t>Nb Jours Livrés</t>
        </is>
      </c>
    </row>
    <row r="7" ht="13.8" customHeight="1" s="100">
      <c r="A7" s="156" t="inlineStr">
        <is>
          <t>Janvier</t>
        </is>
      </c>
      <c r="B7" s="157">
        <f t="array" ref="B7:B7">SUMPRODUCT((MONTH(Suivi_Quotidien!A7:A371)=1)*(Suivi_Quotidien!C7:C371))</f>
        <v/>
      </c>
      <c r="C7" s="158">
        <f t="array" ref="C7:C7">SUMPRODUCT((MONTH(Suivi_Quotidien!A7:A371)=1)*1*(Suivi_Quotidien!E7:E371)*1)</f>
        <v/>
      </c>
      <c r="D7" s="157">
        <f t="array" ref="D7:D7">SUMPRODUCT((MONTH(Suivi_Quotidien!A7:A371)=1)*(Suivi_Quotidien!F7:F371))</f>
        <v/>
      </c>
      <c r="E7" s="158">
        <f t="array" ref="E7:E7">SUMPRODUCT((MONTH(Suivi_Quotidien!A7:A371)=1)*1*(Suivi_Quotidien!H7:H371)*1)</f>
        <v/>
      </c>
      <c r="F7" s="159">
        <f>B7+D7</f>
        <v/>
      </c>
      <c r="G7" s="160">
        <f>C7+E7</f>
        <v/>
      </c>
      <c r="H7" s="157">
        <f t="array" ref="H7:H7">SUMPRODUCT((MONTH(Suivi_Quotidien!A7:A371)=1)*((Suivi_Quotidien!C7:C371&lt;&gt;"")+(Suivi_Quotidien!F7:F371&lt;&gt;"")&gt;0)*1)</f>
        <v/>
      </c>
    </row>
    <row r="8" ht="13.8" customHeight="1" s="100">
      <c r="A8" s="161" t="inlineStr">
        <is>
          <t>Février</t>
        </is>
      </c>
      <c r="B8" s="162">
        <f t="array" ref="B8:B8">SUMPRODUCT((MONTH(Suivi_Quotidien!A7:A371)=2)*(Suivi_Quotidien!C7:C371))</f>
        <v/>
      </c>
      <c r="C8" s="163">
        <f t="array" ref="C8:C8">SUMPRODUCT((MONTH(Suivi_Quotidien!A7:A371)=2)*1*(Suivi_Quotidien!E7:E371)*1)</f>
        <v/>
      </c>
      <c r="D8" s="162">
        <f t="array" ref="D8:D8">SUMPRODUCT((MONTH(Suivi_Quotidien!A7:A371)=2)*(Suivi_Quotidien!F7:F371))</f>
        <v/>
      </c>
      <c r="E8" s="163">
        <f t="array" ref="E8:E8">SUMPRODUCT((MONTH(Suivi_Quotidien!A7:A371)=2)*1*(Suivi_Quotidien!H7:H371)*1)</f>
        <v/>
      </c>
      <c r="F8" s="164">
        <f>B8+D8</f>
        <v/>
      </c>
      <c r="G8" s="165">
        <f>C8+E8</f>
        <v/>
      </c>
      <c r="H8" s="162">
        <f t="array" ref="H8:H8">SUMPRODUCT((MONTH(Suivi_Quotidien!A7:A371)=2)*((Suivi_Quotidien!C7:C371&lt;&gt;"")+(Suivi_Quotidien!F7:F371&lt;&gt;"")&gt;0)*1)</f>
        <v/>
      </c>
    </row>
    <row r="9" ht="13.8" customHeight="1" s="100">
      <c r="A9" s="166" t="inlineStr">
        <is>
          <t>Mars</t>
        </is>
      </c>
      <c r="B9" s="167">
        <f t="array" ref="B9:B9">SUMPRODUCT((MONTH(Suivi_Quotidien!A7:A371)=3)*(Suivi_Quotidien!C7:C371))</f>
        <v/>
      </c>
      <c r="C9" s="168">
        <f t="array" ref="C9:C9">SUMPRODUCT((MONTH(Suivi_Quotidien!A7:A371)=3)*1*(Suivi_Quotidien!E7:E371)*1)</f>
        <v/>
      </c>
      <c r="D9" s="167">
        <f t="array" ref="D9:D9">SUMPRODUCT((MONTH(Suivi_Quotidien!A7:A371)=3)*(Suivi_Quotidien!F7:F371))</f>
        <v/>
      </c>
      <c r="E9" s="168">
        <f t="array" ref="E9:E9">SUMPRODUCT((MONTH(Suivi_Quotidien!A7:A371)=3)*1*(Suivi_Quotidien!H7:H371)*1)</f>
        <v/>
      </c>
      <c r="F9" s="169">
        <f>B9+D9</f>
        <v/>
      </c>
      <c r="G9" s="170">
        <f>C9+E9</f>
        <v/>
      </c>
      <c r="H9" s="167">
        <f t="array" ref="H9:H9">SUMPRODUCT((MONTH(Suivi_Quotidien!A7:A371)=3)*((Suivi_Quotidien!C7:C371&lt;&gt;"")+(Suivi_Quotidien!F7:F371&lt;&gt;"")&gt;0)*1)</f>
        <v/>
      </c>
    </row>
    <row r="10" ht="13.8" customHeight="1" s="100">
      <c r="A10" s="161" t="inlineStr">
        <is>
          <t>Avril</t>
        </is>
      </c>
      <c r="B10" s="162">
        <f t="array" ref="B10:B10">SUMPRODUCT((MONTH(Suivi_Quotidien!A7:A371)=4)*(Suivi_Quotidien!C7:C371))</f>
        <v/>
      </c>
      <c r="C10" s="163">
        <f t="array" ref="C10:C10">SUMPRODUCT((MONTH(Suivi_Quotidien!A7:A371)=4)*1*(Suivi_Quotidien!E7:E371)*1)</f>
        <v/>
      </c>
      <c r="D10" s="162">
        <f t="array" ref="D10:D10">SUMPRODUCT((MONTH(Suivi_Quotidien!A7:A371)=4)*(Suivi_Quotidien!F7:F371))</f>
        <v/>
      </c>
      <c r="E10" s="163">
        <f t="array" ref="E10:E10">SUMPRODUCT((MONTH(Suivi_Quotidien!A7:A371)=4)*1*(Suivi_Quotidien!H7:H371)*1)</f>
        <v/>
      </c>
      <c r="F10" s="164">
        <f>B10+D10</f>
        <v/>
      </c>
      <c r="G10" s="165">
        <f>C10+E10</f>
        <v/>
      </c>
      <c r="H10" s="162">
        <f t="array" ref="H10:H10">SUMPRODUCT((MONTH(Suivi_Quotidien!A7:A371)=4)*((Suivi_Quotidien!C7:C371&lt;&gt;"")+(Suivi_Quotidien!F7:F371&lt;&gt;"")&gt;0)*1)</f>
        <v/>
      </c>
    </row>
    <row r="11" ht="13.8" customHeight="1" s="100">
      <c r="A11" s="166" t="inlineStr">
        <is>
          <t>Mai</t>
        </is>
      </c>
      <c r="B11" s="167">
        <f t="array" ref="B11:B11">SUMPRODUCT((MONTH(Suivi_Quotidien!A7:A371)=5)*(Suivi_Quotidien!C7:C371))</f>
        <v/>
      </c>
      <c r="C11" s="168">
        <f t="array" ref="C11:C11">SUMPRODUCT((MONTH(Suivi_Quotidien!A7:A371)=5)*1*(Suivi_Quotidien!E7:E371)*1)</f>
        <v/>
      </c>
      <c r="D11" s="167">
        <f t="array" ref="D11:D11">SUMPRODUCT((MONTH(Suivi_Quotidien!A7:A371)=5)*(Suivi_Quotidien!F7:F371))</f>
        <v/>
      </c>
      <c r="E11" s="168">
        <f t="array" ref="E11:E11">SUMPRODUCT((MONTH(Suivi_Quotidien!A7:A371)=5)*1*(Suivi_Quotidien!H7:H371)*1)</f>
        <v/>
      </c>
      <c r="F11" s="169">
        <f>B11+D11</f>
        <v/>
      </c>
      <c r="G11" s="170">
        <f>C11+E11</f>
        <v/>
      </c>
      <c r="H11" s="167">
        <f t="array" ref="H11:H11">SUMPRODUCT((MONTH(Suivi_Quotidien!A7:A371)=5)*((Suivi_Quotidien!C7:C371&lt;&gt;"")+(Suivi_Quotidien!F7:F371&lt;&gt;"")&gt;0)*1)</f>
        <v/>
      </c>
    </row>
    <row r="12" ht="13.8" customHeight="1" s="100">
      <c r="A12" s="161" t="inlineStr">
        <is>
          <t>Juin</t>
        </is>
      </c>
      <c r="B12" s="162">
        <f t="array" ref="B12:B12">SUMPRODUCT((MONTH(Suivi_Quotidien!A7:A371)=6)*(Suivi_Quotidien!C7:C371))</f>
        <v/>
      </c>
      <c r="C12" s="163">
        <f t="array" ref="C12:C12">SUMPRODUCT((MONTH(Suivi_Quotidien!A7:A371)=6)*1*(Suivi_Quotidien!E7:E371)*1)</f>
        <v/>
      </c>
      <c r="D12" s="162">
        <f t="array" ref="D12:D12">SUMPRODUCT((MONTH(Suivi_Quotidien!A7:A371)=6)*(Suivi_Quotidien!F7:F371))</f>
        <v/>
      </c>
      <c r="E12" s="163">
        <f t="array" ref="E12:E12">SUMPRODUCT((MONTH(Suivi_Quotidien!A7:A371)=6)*1*(Suivi_Quotidien!H7:H371)*1)</f>
        <v/>
      </c>
      <c r="F12" s="164">
        <f>B12+D12</f>
        <v/>
      </c>
      <c r="G12" s="165">
        <f>C12+E12</f>
        <v/>
      </c>
      <c r="H12" s="162">
        <f t="array" ref="H12:H12">SUMPRODUCT((MONTH(Suivi_Quotidien!A7:A371)=6)*((Suivi_Quotidien!C7:C371&lt;&gt;"")+(Suivi_Quotidien!F7:F371&lt;&gt;"")&gt;0)*1)</f>
        <v/>
      </c>
    </row>
    <row r="13" ht="13.8" customHeight="1" s="100">
      <c r="A13" s="166" t="inlineStr">
        <is>
          <t>Juillet</t>
        </is>
      </c>
      <c r="B13" s="167">
        <f t="array" ref="B13:B13">SUMPRODUCT((MONTH(Suivi_Quotidien!A7:A371)=7)*(Suivi_Quotidien!C7:C371))</f>
        <v/>
      </c>
      <c r="C13" s="168">
        <f t="array" ref="C13:C13">SUMPRODUCT((MONTH(Suivi_Quotidien!A7:A371)=7)*1*(Suivi_Quotidien!E7:E371)*1)</f>
        <v/>
      </c>
      <c r="D13" s="167">
        <f t="array" ref="D13:D13">SUMPRODUCT((MONTH(Suivi_Quotidien!A7:A371)=7)*(Suivi_Quotidien!F7:F371))</f>
        <v/>
      </c>
      <c r="E13" s="168">
        <f t="array" ref="E13:E13">SUMPRODUCT((MONTH(Suivi_Quotidien!A7:A371)=7)*1*(Suivi_Quotidien!H7:H371)*1)</f>
        <v/>
      </c>
      <c r="F13" s="169">
        <f>B13+D13</f>
        <v/>
      </c>
      <c r="G13" s="170">
        <f>C13+E13</f>
        <v/>
      </c>
      <c r="H13" s="167">
        <f t="array" ref="H13:H13">SUMPRODUCT((MONTH(Suivi_Quotidien!A7:A371)=7)*((Suivi_Quotidien!C7:C371&lt;&gt;"")+(Suivi_Quotidien!F7:F371&lt;&gt;"")&gt;0)*1)</f>
        <v/>
      </c>
    </row>
    <row r="14" ht="13.8" customHeight="1" s="100">
      <c r="A14" s="161" t="inlineStr">
        <is>
          <t>Août</t>
        </is>
      </c>
      <c r="B14" s="162">
        <f t="array" ref="B14:B14">SUMPRODUCT((MONTH(Suivi_Quotidien!A7:A371)=8)*(Suivi_Quotidien!C7:C371))</f>
        <v/>
      </c>
      <c r="C14" s="163">
        <f t="array" ref="C14:C14">SUMPRODUCT((MONTH(Suivi_Quotidien!A7:A371)=8)*1*(Suivi_Quotidien!E7:E371)*1)</f>
        <v/>
      </c>
      <c r="D14" s="162">
        <f t="array" ref="D14:D14">SUMPRODUCT((MONTH(Suivi_Quotidien!A7:A371)=8)*(Suivi_Quotidien!F7:F371))</f>
        <v/>
      </c>
      <c r="E14" s="163">
        <f t="array" ref="E14:E14">SUMPRODUCT((MONTH(Suivi_Quotidien!A7:A371)=8)*1*(Suivi_Quotidien!H7:H371)*1)</f>
        <v/>
      </c>
      <c r="F14" s="164">
        <f>B14+D14</f>
        <v/>
      </c>
      <c r="G14" s="165">
        <f>C14+E14</f>
        <v/>
      </c>
      <c r="H14" s="162">
        <f t="array" ref="H14:H14">SUMPRODUCT((MONTH(Suivi_Quotidien!A7:A371)=8)*((Suivi_Quotidien!C7:C371&lt;&gt;"")+(Suivi_Quotidien!F7:F371&lt;&gt;"")&gt;0)*1)</f>
        <v/>
      </c>
    </row>
    <row r="15" ht="13.8" customHeight="1" s="100">
      <c r="A15" s="166" t="inlineStr">
        <is>
          <t>Septembre</t>
        </is>
      </c>
      <c r="B15" s="167">
        <f t="array" ref="B15:B15">SUMPRODUCT((MONTH(Suivi_Quotidien!A7:A371)=9)*(Suivi_Quotidien!C7:C371))</f>
        <v/>
      </c>
      <c r="C15" s="168">
        <f t="array" ref="C15:C15">SUMPRODUCT((MONTH(Suivi_Quotidien!A7:A371)=9)*1*(Suivi_Quotidien!E7:E371)*1)</f>
        <v/>
      </c>
      <c r="D15" s="167">
        <f t="array" ref="D15:D15">SUMPRODUCT((MONTH(Suivi_Quotidien!A7:A371)=9)*(Suivi_Quotidien!F7:F371))</f>
        <v/>
      </c>
      <c r="E15" s="168">
        <f t="array" ref="E15:E15">SUMPRODUCT((MONTH(Suivi_Quotidien!A7:A371)=9)*1*(Suivi_Quotidien!H7:H371)*1)</f>
        <v/>
      </c>
      <c r="F15" s="169">
        <f>B15+D15</f>
        <v/>
      </c>
      <c r="G15" s="170">
        <f>C15+E15</f>
        <v/>
      </c>
      <c r="H15" s="167">
        <f t="array" ref="H15:H15">SUMPRODUCT((MONTH(Suivi_Quotidien!A7:A371)=9)*((Suivi_Quotidien!C7:C371&lt;&gt;"")+(Suivi_Quotidien!F7:F371&lt;&gt;"")&gt;0)*1)</f>
        <v/>
      </c>
    </row>
    <row r="16" ht="13.8" customHeight="1" s="100">
      <c r="A16" s="161" t="inlineStr">
        <is>
          <t>Octobre</t>
        </is>
      </c>
      <c r="B16" s="162">
        <f t="array" ref="B16:B16">SUMPRODUCT((MONTH(Suivi_Quotidien!A7:A371)=10)*(Suivi_Quotidien!C7:C371))</f>
        <v/>
      </c>
      <c r="C16" s="163">
        <f t="array" ref="C16:C16">SUMPRODUCT((MONTH(Suivi_Quotidien!A7:A371)=10)*1*(Suivi_Quotidien!E7:E371)*1)</f>
        <v/>
      </c>
      <c r="D16" s="162">
        <f t="array" ref="D16:D16">SUMPRODUCT((MONTH(Suivi_Quotidien!A7:A371)=10)*(Suivi_Quotidien!F7:F371))</f>
        <v/>
      </c>
      <c r="E16" s="163">
        <f t="array" ref="E16:E16">SUMPRODUCT((MONTH(Suivi_Quotidien!A7:A371)=10)*1*(Suivi_Quotidien!H7:H371)*1)</f>
        <v/>
      </c>
      <c r="F16" s="164">
        <f>B16+D16</f>
        <v/>
      </c>
      <c r="G16" s="165">
        <f>C16+E16</f>
        <v/>
      </c>
      <c r="H16" s="162">
        <f t="array" ref="H16:H16">SUMPRODUCT((MONTH(Suivi_Quotidien!A7:A371)=10)*((Suivi_Quotidien!C7:C371&lt;&gt;"")+(Suivi_Quotidien!F7:F371&lt;&gt;"")&gt;0)*1)</f>
        <v/>
      </c>
    </row>
    <row r="17" ht="13.8" customHeight="1" s="100">
      <c r="A17" s="166" t="inlineStr">
        <is>
          <t>Novembre</t>
        </is>
      </c>
      <c r="B17" s="167">
        <f t="array" ref="B17:B17">SUMPRODUCT((MONTH(Suivi_Quotidien!A7:A371)=11)*(Suivi_Quotidien!C7:C371))</f>
        <v/>
      </c>
      <c r="C17" s="168">
        <f t="array" ref="C17:C17">SUMPRODUCT((MONTH(Suivi_Quotidien!A7:A371)=11)*1*(Suivi_Quotidien!E7:E371)*1)</f>
        <v/>
      </c>
      <c r="D17" s="167">
        <f t="array" ref="D17:D17">SUMPRODUCT((MONTH(Suivi_Quotidien!A7:A371)=11)*(Suivi_Quotidien!F7:F371))</f>
        <v/>
      </c>
      <c r="E17" s="168">
        <f t="array" ref="E17:E17">SUMPRODUCT((MONTH(Suivi_Quotidien!A7:A371)=11)*1*(Suivi_Quotidien!H7:H371)*1)</f>
        <v/>
      </c>
      <c r="F17" s="169">
        <f>B17+D17</f>
        <v/>
      </c>
      <c r="G17" s="170">
        <f>C17+E17</f>
        <v/>
      </c>
      <c r="H17" s="167">
        <f t="array" ref="H17:H17">SUMPRODUCT((MONTH(Suivi_Quotidien!A7:A371)=11)*((Suivi_Quotidien!C7:C371&lt;&gt;"")+(Suivi_Quotidien!F7:F371&lt;&gt;"")&gt;0)*1)</f>
        <v/>
      </c>
    </row>
    <row r="18" ht="13.8" customHeight="1" s="100">
      <c r="A18" s="171" t="inlineStr">
        <is>
          <t>Décembre</t>
        </is>
      </c>
      <c r="B18" s="172">
        <f t="array" ref="B18:B18">SUMPRODUCT((MONTH(Suivi_Quotidien!A7:A371)=12)*(Suivi_Quotidien!C7:C371))</f>
        <v/>
      </c>
      <c r="C18" s="173">
        <f t="array" ref="C18:C18">SUMPRODUCT((MONTH(Suivi_Quotidien!A7:A371)=12)*1*(Suivi_Quotidien!E7:E371)*1)</f>
        <v/>
      </c>
      <c r="D18" s="172">
        <f t="array" ref="D18:D18">SUMPRODUCT((MONTH(Suivi_Quotidien!A7:A371)=12)*(Suivi_Quotidien!F7:F371))</f>
        <v/>
      </c>
      <c r="E18" s="173">
        <f t="array" ref="E18:E18">SUMPRODUCT((MONTH(Suivi_Quotidien!A7:A371)=12)*1*(Suivi_Quotidien!H7:H371)*1)</f>
        <v/>
      </c>
      <c r="F18" s="174">
        <f>B18+D18</f>
        <v/>
      </c>
      <c r="G18" s="175">
        <f>C18+E18</f>
        <v/>
      </c>
      <c r="H18" s="172">
        <f t="array" ref="H18:H18">SUMPRODUCT((MONTH(Suivi_Quotidien!A7:A371)=12)*((Suivi_Quotidien!C7:C371&lt;&gt;"")+(Suivi_Quotidien!F7:F371&lt;&gt;"")&gt;0)*1)</f>
        <v/>
      </c>
    </row>
    <row r="19" ht="13.8" customHeight="1" s="100"/>
    <row r="20" ht="15" customHeight="1" s="100">
      <c r="A20" s="176" t="inlineStr">
        <is>
          <t>TOTAL ANNUEL</t>
        </is>
      </c>
      <c r="B20" s="177">
        <f>SUM(B7:B18)</f>
        <v/>
      </c>
      <c r="C20" s="178">
        <f>SUM(C7:C18)</f>
        <v/>
      </c>
      <c r="D20" s="177">
        <f>SUM(D7:D18)</f>
        <v/>
      </c>
      <c r="E20" s="178">
        <f>SUM(E7:E18)</f>
        <v/>
      </c>
      <c r="F20" s="177">
        <f>SUM(F7:F18)</f>
        <v/>
      </c>
      <c r="G20" s="178">
        <f>SUM(G7:G18)</f>
        <v/>
      </c>
      <c r="H20" s="179">
        <f>SUM(H7:H18)</f>
        <v/>
      </c>
    </row>
    <row r="21" ht="13.8" customHeight="1" s="100"/>
  </sheetData>
  <sheetProtection selectLockedCells="0" selectUnlockedCells="0" sheet="1" objects="0" insertRows="1" insertHyperlinks="1" autoFilter="1" scenarios="0" formatColumns="1" deleteColumns="1" insertColumns="1" pivotTables="1" deleteRows="1" formatCells="1" formatRows="1" sort="1" password="D6AB"/>
  <mergeCells count="7">
    <mergeCell ref="B2:C2"/>
    <mergeCell ref="E2:F2"/>
    <mergeCell ref="B5:C5"/>
    <mergeCell ref="F5:G5"/>
    <mergeCell ref="D5:E5"/>
    <mergeCell ref="A1:H1"/>
    <mergeCell ref="E3:F3"/>
  </mergeCells>
  <printOptions horizontalCentered="0" verticalCentered="0" headings="0" gridLines="0" gridLinesSet="1"/>
  <pageMargins left="0.7" right="0.7" top="0.3" bottom="0.3" header="0.3" footer="0.3"/>
  <pageSetup orientation="portrait" paperSize="9" scale="100" fitToHeight="1" fitToWidth="1" pageOrder="downThenOver" blackAndWhite="0" draft="0" horizontalDpi="300" verticalDpi="300" copies="1"/>
  <headerFooter differentOddEven="0" differentFirst="1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>
  <sheetPr filterMode="0">
    <outlinePr summaryBelow="1" summaryRight="1"/>
    <pageSetUpPr fitToPage="0"/>
  </sheetPr>
  <dimension ref="A1:G47"/>
  <sheetViews>
    <sheetView showFormulas="0" showGridLines="1" showRowColHeaders="1" showZeros="1" rightToLeft="0" tabSelected="0" showOutlineSymbols="1" defaultGridColor="1" view="normal" topLeftCell="A1" colorId="64" zoomScale="100" zoomScaleNormal="100" zoomScalePageLayoutView="60" workbookViewId="0">
      <selection pane="topLeft" activeCell="A1" activeCellId="0" sqref="A1"/>
    </sheetView>
  </sheetViews>
  <sheetFormatPr baseColWidth="8" defaultColWidth="8.9140625" defaultRowHeight="14.4" zeroHeight="0" outlineLevelRow="0"/>
  <cols>
    <col width="4.28" customWidth="1" style="109" min="1" max="1"/>
    <col width="14.31" customWidth="1" style="109" min="2" max="2"/>
    <col width="11.4" customWidth="1" style="109" min="3" max="4"/>
    <col width="17.14" customWidth="1" style="109" min="5" max="5"/>
    <col width="14.31" customWidth="1" style="109" min="6" max="6"/>
    <col width="21.43" customWidth="1" style="109" min="7" max="7"/>
    <col width="8.91" customWidth="1" style="109" min="8" max="16384"/>
  </cols>
  <sheetData>
    <row r="1" ht="19.7" customHeight="1" s="100">
      <c r="B1" s="180" t="inlineStr">
        <is>
          <t>FICHE DE LIVRAISON MENSUELLE — PAIN</t>
        </is>
      </c>
    </row>
    <row r="2" ht="13.8" customHeight="1" s="100"/>
    <row r="3" ht="13.8" customHeight="1" s="100">
      <c r="B3" s="111" t="inlineStr">
        <is>
          <t>Centre :</t>
        </is>
      </c>
      <c r="C3" s="145">
        <f>Suivi_Quotidien!B3</f>
        <v/>
      </c>
      <c r="E3" s="114" t="inlineStr">
        <is>
          <t>Fournisseur :</t>
        </is>
      </c>
      <c r="F3" s="146">
        <f>Suivi_Quotidien!E2</f>
        <v/>
      </c>
    </row>
    <row r="4" ht="13.8" customHeight="1" s="100">
      <c r="B4" s="111" t="inlineStr">
        <is>
          <t>Année :</t>
        </is>
      </c>
      <c r="C4" s="145">
        <f>Suivi_Quotidien!B2</f>
        <v/>
      </c>
      <c r="E4" s="114" t="inlineStr">
        <is>
          <t>Téléphone :</t>
        </is>
      </c>
      <c r="F4" s="146">
        <f>Suivi_Quotidien!E3</f>
        <v/>
      </c>
    </row>
    <row r="5" ht="15.6" customHeight="1" s="100">
      <c r="B5" s="181" t="inlineStr">
        <is>
          <t>Mois sélectionné :</t>
        </is>
      </c>
      <c r="C5" s="182" t="n">
        <v>1</v>
      </c>
      <c r="D5" s="183">
        <f>TEXT(DATE(C4,C5,1),"mmmm")</f>
        <v/>
      </c>
      <c r="E5" s="184" t="inlineStr">
        <is>
          <t>Livraison : Lundi → Jeudi</t>
        </is>
      </c>
      <c r="F5" s="185" t="inlineStr">
        <is>
          <t>■ Jours sans livraison</t>
        </is>
      </c>
    </row>
    <row r="6" ht="13.8" customHeight="1" s="100"/>
    <row r="7" ht="13.8" customHeight="1" s="100">
      <c r="B7" s="186" t="inlineStr">
        <is>
          <t>Date</t>
        </is>
      </c>
      <c r="C7" s="187" t="inlineStr">
        <is>
          <t>Jour</t>
        </is>
      </c>
      <c r="D7" s="187" t="inlineStr">
        <is>
          <t>Quantité</t>
        </is>
      </c>
      <c r="E7" s="187" t="inlineStr">
        <is>
          <t>Prix Unitaire</t>
        </is>
      </c>
      <c r="F7" s="187" t="inlineStr">
        <is>
          <t>Montant</t>
        </is>
      </c>
      <c r="G7" s="188" t="inlineStr">
        <is>
          <t>Observations</t>
        </is>
      </c>
    </row>
    <row r="8" ht="14.4" customHeight="1" s="100">
      <c r="B8" s="133">
        <f>IF(MONTH(DATE($C$4,$C$5,1))=$C$5,DATE($C$4,$C$5,1),"")</f>
        <v/>
      </c>
      <c r="C8" s="134">
        <f>IF(B8&lt;&gt;"",TEXT(B8,"jjjj"),"")</f>
        <v/>
      </c>
      <c r="D8" s="189">
        <f t="array" ref="D8:D8">IF(B8&lt;&gt;"",SUMPRODUCT((Suivi_Quotidien!A$7:A$371=B8)*(Suivi_Quotidien!C$7:C$371)),"")</f>
        <v/>
      </c>
      <c r="E8" s="137">
        <f t="array" ref="E8:E8">IF(B8&lt;&gt;"",SUMPRODUCT((Suivi_Quotidien!A$7:A$371=B8)*(Suivi_Quotidien!D$7:D$371)),"")</f>
        <v/>
      </c>
      <c r="F8" s="137">
        <f t="array" ref="F8:F8">IF(B8&lt;&gt;"",SUMPRODUCT((Suivi_Quotidien!A$7:A$371=B8)*(Suivi_Quotidien!E$7:E$371)),"")</f>
        <v/>
      </c>
      <c r="G8" s="138">
        <f>IF(B8&lt;&gt;"",IFERROR(INDEX(Suivi_Quotidien!I$7:I$371,MATCH(B8,Suivi_Quotidien!A$7:A$371,0)),""),"")</f>
        <v/>
      </c>
    </row>
    <row r="9" ht="14.4" customHeight="1" s="100">
      <c r="B9" s="133">
        <f>IF(MONTH(DATE($C$4,$C$5,2))=$C$5,DATE($C$4,$C$5,2),"")</f>
        <v/>
      </c>
      <c r="C9" s="134">
        <f>IF(B9&lt;&gt;"",TEXT(B9,"jjjj"),"")</f>
        <v/>
      </c>
      <c r="D9" s="189">
        <f t="array" ref="D9:D9">IF(B9&lt;&gt;"",SUMPRODUCT((Suivi_Quotidien!A$7:A$371=B9)*(Suivi_Quotidien!C$7:C$371)),"")</f>
        <v/>
      </c>
      <c r="E9" s="137">
        <f t="array" ref="E9:E9">IF(B9&lt;&gt;"",SUMPRODUCT((Suivi_Quotidien!A$7:A$371=B9)*(Suivi_Quotidien!D$7:D$371)),"")</f>
        <v/>
      </c>
      <c r="F9" s="137">
        <f t="array" ref="F9:F9">IF(B9&lt;&gt;"",SUMPRODUCT((Suivi_Quotidien!A$7:A$371=B9)*(Suivi_Quotidien!E$7:E$371)),"")</f>
        <v/>
      </c>
      <c r="G9" s="138">
        <f>IF(B9&lt;&gt;"",IFERROR(INDEX(Suivi_Quotidien!I$7:I$371,MATCH(B9,Suivi_Quotidien!A$7:A$371,0)),""),"")</f>
        <v/>
      </c>
    </row>
    <row r="10" ht="14.4" customHeight="1" s="100">
      <c r="B10" s="133">
        <f>IF(MONTH(DATE($C$4,$C$5,3))=$C$5,DATE($C$4,$C$5,3),"")</f>
        <v/>
      </c>
      <c r="C10" s="134">
        <f>IF(B10&lt;&gt;"",TEXT(B10,"jjjj"),"")</f>
        <v/>
      </c>
      <c r="D10" s="189">
        <f t="array" ref="D10:D10">IF(B10&lt;&gt;"",SUMPRODUCT((Suivi_Quotidien!A$7:A$371=B10)*(Suivi_Quotidien!C$7:C$371)),"")</f>
        <v/>
      </c>
      <c r="E10" s="137">
        <f t="array" ref="E10:E10">IF(B10&lt;&gt;"",SUMPRODUCT((Suivi_Quotidien!A$7:A$371=B10)*(Suivi_Quotidien!D$7:D$371)),"")</f>
        <v/>
      </c>
      <c r="F10" s="137">
        <f t="array" ref="F10:F10">IF(B10&lt;&gt;"",SUMPRODUCT((Suivi_Quotidien!A$7:A$371=B10)*(Suivi_Quotidien!E$7:E$371)),"")</f>
        <v/>
      </c>
      <c r="G10" s="138">
        <f>IF(B10&lt;&gt;"",IFERROR(INDEX(Suivi_Quotidien!I$7:I$371,MATCH(B10,Suivi_Quotidien!A$7:A$371,0)),""),"")</f>
        <v/>
      </c>
    </row>
    <row r="11" ht="14.4" customHeight="1" s="100">
      <c r="B11" s="133">
        <f>IF(MONTH(DATE($C$4,$C$5,4))=$C$5,DATE($C$4,$C$5,4),"")</f>
        <v/>
      </c>
      <c r="C11" s="134">
        <f>IF(B11&lt;&gt;"",TEXT(B11,"jjjj"),"")</f>
        <v/>
      </c>
      <c r="D11" s="189">
        <f t="array" ref="D11:D11">IF(B11&lt;&gt;"",SUMPRODUCT((Suivi_Quotidien!A$7:A$371=B11)*(Suivi_Quotidien!C$7:C$371)),"")</f>
        <v/>
      </c>
      <c r="E11" s="137">
        <f t="array" ref="E11:E11">IF(B11&lt;&gt;"",SUMPRODUCT((Suivi_Quotidien!A$7:A$371=B11)*(Suivi_Quotidien!D$7:D$371)),"")</f>
        <v/>
      </c>
      <c r="F11" s="137">
        <f t="array" ref="F11:F11">IF(B11&lt;&gt;"",SUMPRODUCT((Suivi_Quotidien!A$7:A$371=B11)*(Suivi_Quotidien!E$7:E$371)),"")</f>
        <v/>
      </c>
      <c r="G11" s="138">
        <f>IF(B11&lt;&gt;"",IFERROR(INDEX(Suivi_Quotidien!I$7:I$371,MATCH(B11,Suivi_Quotidien!A$7:A$371,0)),""),"")</f>
        <v/>
      </c>
    </row>
    <row r="12" ht="14.4" customHeight="1" s="100">
      <c r="B12" s="133">
        <f>IF(MONTH(DATE($C$4,$C$5,5))=$C$5,DATE($C$4,$C$5,5),"")</f>
        <v/>
      </c>
      <c r="C12" s="134">
        <f>IF(B12&lt;&gt;"",TEXT(B12,"jjjj"),"")</f>
        <v/>
      </c>
      <c r="D12" s="189">
        <f t="array" ref="D12:D12">IF(B12&lt;&gt;"",SUMPRODUCT((Suivi_Quotidien!A$7:A$371=B12)*(Suivi_Quotidien!C$7:C$371)),"")</f>
        <v/>
      </c>
      <c r="E12" s="137">
        <f t="array" ref="E12:E12">IF(B12&lt;&gt;"",SUMPRODUCT((Suivi_Quotidien!A$7:A$371=B12)*(Suivi_Quotidien!D$7:D$371)),"")</f>
        <v/>
      </c>
      <c r="F12" s="137">
        <f t="array" ref="F12:F12">IF(B12&lt;&gt;"",SUMPRODUCT((Suivi_Quotidien!A$7:A$371=B12)*(Suivi_Quotidien!E$7:E$371)),"")</f>
        <v/>
      </c>
      <c r="G12" s="138">
        <f>IF(B12&lt;&gt;"",IFERROR(INDEX(Suivi_Quotidien!I$7:I$371,MATCH(B12,Suivi_Quotidien!A$7:A$371,0)),""),"")</f>
        <v/>
      </c>
    </row>
    <row r="13" ht="14.4" customHeight="1" s="100">
      <c r="B13" s="133">
        <f>IF(MONTH(DATE($C$4,$C$5,6))=$C$5,DATE($C$4,$C$5,6),"")</f>
        <v/>
      </c>
      <c r="C13" s="134">
        <f>IF(B13&lt;&gt;"",TEXT(B13,"jjjj"),"")</f>
        <v/>
      </c>
      <c r="D13" s="189">
        <f t="array" ref="D13:D13">IF(B13&lt;&gt;"",SUMPRODUCT((Suivi_Quotidien!A$7:A$371=B13)*(Suivi_Quotidien!C$7:C$371)),"")</f>
        <v/>
      </c>
      <c r="E13" s="137">
        <f t="array" ref="E13:E13">IF(B13&lt;&gt;"",SUMPRODUCT((Suivi_Quotidien!A$7:A$371=B13)*(Suivi_Quotidien!D$7:D$371)),"")</f>
        <v/>
      </c>
      <c r="F13" s="137">
        <f t="array" ref="F13:F13">IF(B13&lt;&gt;"",SUMPRODUCT((Suivi_Quotidien!A$7:A$371=B13)*(Suivi_Quotidien!E$7:E$371)),"")</f>
        <v/>
      </c>
      <c r="G13" s="138">
        <f>IF(B13&lt;&gt;"",IFERROR(INDEX(Suivi_Quotidien!I$7:I$371,MATCH(B13,Suivi_Quotidien!A$7:A$371,0)),""),"")</f>
        <v/>
      </c>
    </row>
    <row r="14" ht="14.4" customHeight="1" s="100">
      <c r="B14" s="133">
        <f>IF(MONTH(DATE($C$4,$C$5,7))=$C$5,DATE($C$4,$C$5,7),"")</f>
        <v/>
      </c>
      <c r="C14" s="134">
        <f>IF(B14&lt;&gt;"",TEXT(B14,"jjjj"),"")</f>
        <v/>
      </c>
      <c r="D14" s="189">
        <f t="array" ref="D14:D14">IF(B14&lt;&gt;"",SUMPRODUCT((Suivi_Quotidien!A$7:A$371=B14)*(Suivi_Quotidien!C$7:C$371)),"")</f>
        <v/>
      </c>
      <c r="E14" s="137">
        <f t="array" ref="E14:E14">IF(B14&lt;&gt;"",SUMPRODUCT((Suivi_Quotidien!A$7:A$371=B14)*(Suivi_Quotidien!D$7:D$371)),"")</f>
        <v/>
      </c>
      <c r="F14" s="137">
        <f t="array" ref="F14:F14">IF(B14&lt;&gt;"",SUMPRODUCT((Suivi_Quotidien!A$7:A$371=B14)*(Suivi_Quotidien!E$7:E$371)),"")</f>
        <v/>
      </c>
      <c r="G14" s="138">
        <f>IF(B14&lt;&gt;"",IFERROR(INDEX(Suivi_Quotidien!I$7:I$371,MATCH(B14,Suivi_Quotidien!A$7:A$371,0)),""),"")</f>
        <v/>
      </c>
    </row>
    <row r="15" ht="14.4" customHeight="1" s="100">
      <c r="B15" s="133">
        <f>IF(MONTH(DATE($C$4,$C$5,8))=$C$5,DATE($C$4,$C$5,8),"")</f>
        <v/>
      </c>
      <c r="C15" s="134">
        <f>IF(B15&lt;&gt;"",TEXT(B15,"jjjj"),"")</f>
        <v/>
      </c>
      <c r="D15" s="189">
        <f t="array" ref="D15:D15">IF(B15&lt;&gt;"",SUMPRODUCT((Suivi_Quotidien!A$7:A$371=B15)*(Suivi_Quotidien!C$7:C$371)),"")</f>
        <v/>
      </c>
      <c r="E15" s="137">
        <f t="array" ref="E15:E15">IF(B15&lt;&gt;"",SUMPRODUCT((Suivi_Quotidien!A$7:A$371=B15)*(Suivi_Quotidien!D$7:D$371)),"")</f>
        <v/>
      </c>
      <c r="F15" s="137">
        <f t="array" ref="F15:F15">IF(B15&lt;&gt;"",SUMPRODUCT((Suivi_Quotidien!A$7:A$371=B15)*(Suivi_Quotidien!E$7:E$371)),"")</f>
        <v/>
      </c>
      <c r="G15" s="138">
        <f>IF(B15&lt;&gt;"",IFERROR(INDEX(Suivi_Quotidien!I$7:I$371,MATCH(B15,Suivi_Quotidien!A$7:A$371,0)),""),"")</f>
        <v/>
      </c>
    </row>
    <row r="16" ht="14.4" customHeight="1" s="100">
      <c r="B16" s="133">
        <f>IF(MONTH(DATE($C$4,$C$5,9))=$C$5,DATE($C$4,$C$5,9),"")</f>
        <v/>
      </c>
      <c r="C16" s="134">
        <f>IF(B16&lt;&gt;"",TEXT(B16,"jjjj"),"")</f>
        <v/>
      </c>
      <c r="D16" s="189">
        <f t="array" ref="D16:D16">IF(B16&lt;&gt;"",SUMPRODUCT((Suivi_Quotidien!A$7:A$371=B16)*(Suivi_Quotidien!C$7:C$371)),"")</f>
        <v/>
      </c>
      <c r="E16" s="137">
        <f t="array" ref="E16:E16">IF(B16&lt;&gt;"",SUMPRODUCT((Suivi_Quotidien!A$7:A$371=B16)*(Suivi_Quotidien!D$7:D$371)),"")</f>
        <v/>
      </c>
      <c r="F16" s="137">
        <f t="array" ref="F16:F16">IF(B16&lt;&gt;"",SUMPRODUCT((Suivi_Quotidien!A$7:A$371=B16)*(Suivi_Quotidien!E$7:E$371)),"")</f>
        <v/>
      </c>
      <c r="G16" s="138">
        <f>IF(B16&lt;&gt;"",IFERROR(INDEX(Suivi_Quotidien!I$7:I$371,MATCH(B16,Suivi_Quotidien!A$7:A$371,0)),""),"")</f>
        <v/>
      </c>
    </row>
    <row r="17" ht="14.4" customHeight="1" s="100">
      <c r="B17" s="133">
        <f>IF(MONTH(DATE($C$4,$C$5,10))=$C$5,DATE($C$4,$C$5,10),"")</f>
        <v/>
      </c>
      <c r="C17" s="134">
        <f>IF(B17&lt;&gt;"",TEXT(B17,"jjjj"),"")</f>
        <v/>
      </c>
      <c r="D17" s="189">
        <f t="array" ref="D17:D17">IF(B17&lt;&gt;"",SUMPRODUCT((Suivi_Quotidien!A$7:A$371=B17)*(Suivi_Quotidien!C$7:C$371)),"")</f>
        <v/>
      </c>
      <c r="E17" s="137">
        <f t="array" ref="E17:E17">IF(B17&lt;&gt;"",SUMPRODUCT((Suivi_Quotidien!A$7:A$371=B17)*(Suivi_Quotidien!D$7:D$371)),"")</f>
        <v/>
      </c>
      <c r="F17" s="137">
        <f t="array" ref="F17:F17">IF(B17&lt;&gt;"",SUMPRODUCT((Suivi_Quotidien!A$7:A$371=B17)*(Suivi_Quotidien!E$7:E$371)),"")</f>
        <v/>
      </c>
      <c r="G17" s="138">
        <f>IF(B17&lt;&gt;"",IFERROR(INDEX(Suivi_Quotidien!I$7:I$371,MATCH(B17,Suivi_Quotidien!A$7:A$371,0)),""),"")</f>
        <v/>
      </c>
    </row>
    <row r="18" ht="14.4" customHeight="1" s="100">
      <c r="B18" s="133">
        <f>IF(MONTH(DATE($C$4,$C$5,11))=$C$5,DATE($C$4,$C$5,11),"")</f>
        <v/>
      </c>
      <c r="C18" s="134">
        <f>IF(B18&lt;&gt;"",TEXT(B18,"jjjj"),"")</f>
        <v/>
      </c>
      <c r="D18" s="189">
        <f t="array" ref="D18:D18">IF(B18&lt;&gt;"",SUMPRODUCT((Suivi_Quotidien!A$7:A$371=B18)*(Suivi_Quotidien!C$7:C$371)),"")</f>
        <v/>
      </c>
      <c r="E18" s="137">
        <f t="array" ref="E18:E18">IF(B18&lt;&gt;"",SUMPRODUCT((Suivi_Quotidien!A$7:A$371=B18)*(Suivi_Quotidien!D$7:D$371)),"")</f>
        <v/>
      </c>
      <c r="F18" s="137">
        <f t="array" ref="F18:F18">IF(B18&lt;&gt;"",SUMPRODUCT((Suivi_Quotidien!A$7:A$371=B18)*(Suivi_Quotidien!E$7:E$371)),"")</f>
        <v/>
      </c>
      <c r="G18" s="138">
        <f>IF(B18&lt;&gt;"",IFERROR(INDEX(Suivi_Quotidien!I$7:I$371,MATCH(B18,Suivi_Quotidien!A$7:A$371,0)),""),"")</f>
        <v/>
      </c>
    </row>
    <row r="19" ht="14.4" customHeight="1" s="100">
      <c r="B19" s="133">
        <f>IF(MONTH(DATE($C$4,$C$5,12))=$C$5,DATE($C$4,$C$5,12),"")</f>
        <v/>
      </c>
      <c r="C19" s="134">
        <f>IF(B19&lt;&gt;"",TEXT(B19,"jjjj"),"")</f>
        <v/>
      </c>
      <c r="D19" s="189">
        <f t="array" ref="D19:D19">IF(B19&lt;&gt;"",SUMPRODUCT((Suivi_Quotidien!A$7:A$371=B19)*(Suivi_Quotidien!C$7:C$371)),"")</f>
        <v/>
      </c>
      <c r="E19" s="137">
        <f t="array" ref="E19:E19">IF(B19&lt;&gt;"",SUMPRODUCT((Suivi_Quotidien!A$7:A$371=B19)*(Suivi_Quotidien!D$7:D$371)),"")</f>
        <v/>
      </c>
      <c r="F19" s="137">
        <f t="array" ref="F19:F19">IF(B19&lt;&gt;"",SUMPRODUCT((Suivi_Quotidien!A$7:A$371=B19)*(Suivi_Quotidien!E$7:E$371)),"")</f>
        <v/>
      </c>
      <c r="G19" s="138">
        <f>IF(B19&lt;&gt;"",IFERROR(INDEX(Suivi_Quotidien!I$7:I$371,MATCH(B19,Suivi_Quotidien!A$7:A$371,0)),""),"")</f>
        <v/>
      </c>
    </row>
    <row r="20" ht="14.4" customHeight="1" s="100">
      <c r="B20" s="133">
        <f>IF(MONTH(DATE($C$4,$C$5,13))=$C$5,DATE($C$4,$C$5,13),"")</f>
        <v/>
      </c>
      <c r="C20" s="134">
        <f>IF(B20&lt;&gt;"",TEXT(B20,"jjjj"),"")</f>
        <v/>
      </c>
      <c r="D20" s="189">
        <f t="array" ref="D20:D20">IF(B20&lt;&gt;"",SUMPRODUCT((Suivi_Quotidien!A$7:A$371=B20)*(Suivi_Quotidien!C$7:C$371)),"")</f>
        <v/>
      </c>
      <c r="E20" s="137">
        <f t="array" ref="E20:E20">IF(B20&lt;&gt;"",SUMPRODUCT((Suivi_Quotidien!A$7:A$371=B20)*(Suivi_Quotidien!D$7:D$371)),"")</f>
        <v/>
      </c>
      <c r="F20" s="137">
        <f t="array" ref="F20:F20">IF(B20&lt;&gt;"",SUMPRODUCT((Suivi_Quotidien!A$7:A$371=B20)*(Suivi_Quotidien!E$7:E$371)),"")</f>
        <v/>
      </c>
      <c r="G20" s="138">
        <f>IF(B20&lt;&gt;"",IFERROR(INDEX(Suivi_Quotidien!I$7:I$371,MATCH(B20,Suivi_Quotidien!A$7:A$371,0)),""),"")</f>
        <v/>
      </c>
    </row>
    <row r="21" ht="14.4" customHeight="1" s="100">
      <c r="B21" s="133">
        <f>IF(MONTH(DATE($C$4,$C$5,14))=$C$5,DATE($C$4,$C$5,14),"")</f>
        <v/>
      </c>
      <c r="C21" s="134">
        <f>IF(B21&lt;&gt;"",TEXT(B21,"jjjj"),"")</f>
        <v/>
      </c>
      <c r="D21" s="189">
        <f t="array" ref="D21:D21">IF(B21&lt;&gt;"",SUMPRODUCT((Suivi_Quotidien!A$7:A$371=B21)*(Suivi_Quotidien!C$7:C$371)),"")</f>
        <v/>
      </c>
      <c r="E21" s="137">
        <f t="array" ref="E21:E21">IF(B21&lt;&gt;"",SUMPRODUCT((Suivi_Quotidien!A$7:A$371=B21)*(Suivi_Quotidien!D$7:D$371)),"")</f>
        <v/>
      </c>
      <c r="F21" s="137">
        <f t="array" ref="F21:F21">IF(B21&lt;&gt;"",SUMPRODUCT((Suivi_Quotidien!A$7:A$371=B21)*(Suivi_Quotidien!E$7:E$371)),"")</f>
        <v/>
      </c>
      <c r="G21" s="138">
        <f>IF(B21&lt;&gt;"",IFERROR(INDEX(Suivi_Quotidien!I$7:I$371,MATCH(B21,Suivi_Quotidien!A$7:A$371,0)),""),"")</f>
        <v/>
      </c>
    </row>
    <row r="22" ht="14.4" customHeight="1" s="100">
      <c r="B22" s="133">
        <f>IF(MONTH(DATE($C$4,$C$5,15))=$C$5,DATE($C$4,$C$5,15),"")</f>
        <v/>
      </c>
      <c r="C22" s="134">
        <f>IF(B22&lt;&gt;"",TEXT(B22,"jjjj"),"")</f>
        <v/>
      </c>
      <c r="D22" s="189">
        <f t="array" ref="D22:D22">IF(B22&lt;&gt;"",SUMPRODUCT((Suivi_Quotidien!A$7:A$371=B22)*(Suivi_Quotidien!C$7:C$371)),"")</f>
        <v/>
      </c>
      <c r="E22" s="137">
        <f t="array" ref="E22:E22">IF(B22&lt;&gt;"",SUMPRODUCT((Suivi_Quotidien!A$7:A$371=B22)*(Suivi_Quotidien!D$7:D$371)),"")</f>
        <v/>
      </c>
      <c r="F22" s="137">
        <f t="array" ref="F22:F22">IF(B22&lt;&gt;"",SUMPRODUCT((Suivi_Quotidien!A$7:A$371=B22)*(Suivi_Quotidien!E$7:E$371)),"")</f>
        <v/>
      </c>
      <c r="G22" s="138">
        <f>IF(B22&lt;&gt;"",IFERROR(INDEX(Suivi_Quotidien!I$7:I$371,MATCH(B22,Suivi_Quotidien!A$7:A$371,0)),""),"")</f>
        <v/>
      </c>
    </row>
    <row r="23" ht="14.4" customHeight="1" s="100">
      <c r="B23" s="133">
        <f>IF(MONTH(DATE($C$4,$C$5,16))=$C$5,DATE($C$4,$C$5,16),"")</f>
        <v/>
      </c>
      <c r="C23" s="134">
        <f>IF(B23&lt;&gt;"",TEXT(B23,"jjjj"),"")</f>
        <v/>
      </c>
      <c r="D23" s="189">
        <f t="array" ref="D23:D23">IF(B23&lt;&gt;"",SUMPRODUCT((Suivi_Quotidien!A$7:A$371=B23)*(Suivi_Quotidien!C$7:C$371)),"")</f>
        <v/>
      </c>
      <c r="E23" s="137">
        <f t="array" ref="E23:E23">IF(B23&lt;&gt;"",SUMPRODUCT((Suivi_Quotidien!A$7:A$371=B23)*(Suivi_Quotidien!D$7:D$371)),"")</f>
        <v/>
      </c>
      <c r="F23" s="137">
        <f t="array" ref="F23:F23">IF(B23&lt;&gt;"",SUMPRODUCT((Suivi_Quotidien!A$7:A$371=B23)*(Suivi_Quotidien!E$7:E$371)),"")</f>
        <v/>
      </c>
      <c r="G23" s="138">
        <f>IF(B23&lt;&gt;"",IFERROR(INDEX(Suivi_Quotidien!I$7:I$371,MATCH(B23,Suivi_Quotidien!A$7:A$371,0)),""),"")</f>
        <v/>
      </c>
    </row>
    <row r="24" ht="14.4" customHeight="1" s="100">
      <c r="B24" s="133">
        <f>IF(MONTH(DATE($C$4,$C$5,17))=$C$5,DATE($C$4,$C$5,17),"")</f>
        <v/>
      </c>
      <c r="C24" s="134">
        <f>IF(B24&lt;&gt;"",TEXT(B24,"jjjj"),"")</f>
        <v/>
      </c>
      <c r="D24" s="189">
        <f t="array" ref="D24:D24">IF(B24&lt;&gt;"",SUMPRODUCT((Suivi_Quotidien!A$7:A$371=B24)*(Suivi_Quotidien!C$7:C$371)),"")</f>
        <v/>
      </c>
      <c r="E24" s="137">
        <f t="array" ref="E24:E24">IF(B24&lt;&gt;"",SUMPRODUCT((Suivi_Quotidien!A$7:A$371=B24)*(Suivi_Quotidien!D$7:D$371)),"")</f>
        <v/>
      </c>
      <c r="F24" s="137">
        <f t="array" ref="F24:F24">IF(B24&lt;&gt;"",SUMPRODUCT((Suivi_Quotidien!A$7:A$371=B24)*(Suivi_Quotidien!E$7:E$371)),"")</f>
        <v/>
      </c>
      <c r="G24" s="138">
        <f>IF(B24&lt;&gt;"",IFERROR(INDEX(Suivi_Quotidien!I$7:I$371,MATCH(B24,Suivi_Quotidien!A$7:A$371,0)),""),"")</f>
        <v/>
      </c>
    </row>
    <row r="25" ht="14.4" customHeight="1" s="100">
      <c r="B25" s="133">
        <f>IF(MONTH(DATE($C$4,$C$5,18))=$C$5,DATE($C$4,$C$5,18),"")</f>
        <v/>
      </c>
      <c r="C25" s="134">
        <f>IF(B25&lt;&gt;"",TEXT(B25,"jjjj"),"")</f>
        <v/>
      </c>
      <c r="D25" s="189">
        <f t="array" ref="D25:D25">IF(B25&lt;&gt;"",SUMPRODUCT((Suivi_Quotidien!A$7:A$371=B25)*(Suivi_Quotidien!C$7:C$371)),"")</f>
        <v/>
      </c>
      <c r="E25" s="137">
        <f t="array" ref="E25:E25">IF(B25&lt;&gt;"",SUMPRODUCT((Suivi_Quotidien!A$7:A$371=B25)*(Suivi_Quotidien!D$7:D$371)),"")</f>
        <v/>
      </c>
      <c r="F25" s="137">
        <f t="array" ref="F25:F25">IF(B25&lt;&gt;"",SUMPRODUCT((Suivi_Quotidien!A$7:A$371=B25)*(Suivi_Quotidien!E$7:E$371)),"")</f>
        <v/>
      </c>
      <c r="G25" s="138">
        <f>IF(B25&lt;&gt;"",IFERROR(INDEX(Suivi_Quotidien!I$7:I$371,MATCH(B25,Suivi_Quotidien!A$7:A$371,0)),""),"")</f>
        <v/>
      </c>
    </row>
    <row r="26" ht="14.4" customHeight="1" s="100">
      <c r="B26" s="133">
        <f>IF(MONTH(DATE($C$4,$C$5,19))=$C$5,DATE($C$4,$C$5,19),"")</f>
        <v/>
      </c>
      <c r="C26" s="134">
        <f>IF(B26&lt;&gt;"",TEXT(B26,"jjjj"),"")</f>
        <v/>
      </c>
      <c r="D26" s="189">
        <f t="array" ref="D26:D26">IF(B26&lt;&gt;"",SUMPRODUCT((Suivi_Quotidien!A$7:A$371=B26)*(Suivi_Quotidien!C$7:C$371)),"")</f>
        <v/>
      </c>
      <c r="E26" s="137">
        <f t="array" ref="E26:E26">IF(B26&lt;&gt;"",SUMPRODUCT((Suivi_Quotidien!A$7:A$371=B26)*(Suivi_Quotidien!D$7:D$371)),"")</f>
        <v/>
      </c>
      <c r="F26" s="137">
        <f t="array" ref="F26:F26">IF(B26&lt;&gt;"",SUMPRODUCT((Suivi_Quotidien!A$7:A$371=B26)*(Suivi_Quotidien!E$7:E$371)),"")</f>
        <v/>
      </c>
      <c r="G26" s="138">
        <f>IF(B26&lt;&gt;"",IFERROR(INDEX(Suivi_Quotidien!I$7:I$371,MATCH(B26,Suivi_Quotidien!A$7:A$371,0)),""),"")</f>
        <v/>
      </c>
    </row>
    <row r="27" ht="14.4" customHeight="1" s="100">
      <c r="B27" s="133">
        <f>IF(MONTH(DATE($C$4,$C$5,20))=$C$5,DATE($C$4,$C$5,20),"")</f>
        <v/>
      </c>
      <c r="C27" s="134">
        <f>IF(B27&lt;&gt;"",TEXT(B27,"jjjj"),"")</f>
        <v/>
      </c>
      <c r="D27" s="189">
        <f t="array" ref="D27:D27">IF(B27&lt;&gt;"",SUMPRODUCT((Suivi_Quotidien!A$7:A$371=B27)*(Suivi_Quotidien!C$7:C$371)),"")</f>
        <v/>
      </c>
      <c r="E27" s="137">
        <f t="array" ref="E27:E27">IF(B27&lt;&gt;"",SUMPRODUCT((Suivi_Quotidien!A$7:A$371=B27)*(Suivi_Quotidien!D$7:D$371)),"")</f>
        <v/>
      </c>
      <c r="F27" s="137">
        <f t="array" ref="F27:F27">IF(B27&lt;&gt;"",SUMPRODUCT((Suivi_Quotidien!A$7:A$371=B27)*(Suivi_Quotidien!E$7:E$371)),"")</f>
        <v/>
      </c>
      <c r="G27" s="138">
        <f>IF(B27&lt;&gt;"",IFERROR(INDEX(Suivi_Quotidien!I$7:I$371,MATCH(B27,Suivi_Quotidien!A$7:A$371,0)),""),"")</f>
        <v/>
      </c>
    </row>
    <row r="28" ht="14.4" customHeight="1" s="100">
      <c r="B28" s="133">
        <f>IF(MONTH(DATE($C$4,$C$5,21))=$C$5,DATE($C$4,$C$5,21),"")</f>
        <v/>
      </c>
      <c r="C28" s="134">
        <f>IF(B28&lt;&gt;"",TEXT(B28,"jjjj"),"")</f>
        <v/>
      </c>
      <c r="D28" s="189">
        <f t="array" ref="D28:D28">IF(B28&lt;&gt;"",SUMPRODUCT((Suivi_Quotidien!A$7:A$371=B28)*(Suivi_Quotidien!C$7:C$371)),"")</f>
        <v/>
      </c>
      <c r="E28" s="137">
        <f t="array" ref="E28:E28">IF(B28&lt;&gt;"",SUMPRODUCT((Suivi_Quotidien!A$7:A$371=B28)*(Suivi_Quotidien!D$7:D$371)),"")</f>
        <v/>
      </c>
      <c r="F28" s="137">
        <f t="array" ref="F28:F28">IF(B28&lt;&gt;"",SUMPRODUCT((Suivi_Quotidien!A$7:A$371=B28)*(Suivi_Quotidien!E$7:E$371)),"")</f>
        <v/>
      </c>
      <c r="G28" s="138">
        <f>IF(B28&lt;&gt;"",IFERROR(INDEX(Suivi_Quotidien!I$7:I$371,MATCH(B28,Suivi_Quotidien!A$7:A$371,0)),""),"")</f>
        <v/>
      </c>
    </row>
    <row r="29" ht="14.4" customHeight="1" s="100">
      <c r="B29" s="133">
        <f>IF(MONTH(DATE($C$4,$C$5,22))=$C$5,DATE($C$4,$C$5,22),"")</f>
        <v/>
      </c>
      <c r="C29" s="134">
        <f>IF(B29&lt;&gt;"",TEXT(B29,"jjjj"),"")</f>
        <v/>
      </c>
      <c r="D29" s="189">
        <f t="array" ref="D29:D29">IF(B29&lt;&gt;"",SUMPRODUCT((Suivi_Quotidien!A$7:A$371=B29)*(Suivi_Quotidien!C$7:C$371)),"")</f>
        <v/>
      </c>
      <c r="E29" s="137">
        <f t="array" ref="E29:E29">IF(B29&lt;&gt;"",SUMPRODUCT((Suivi_Quotidien!A$7:A$371=B29)*(Suivi_Quotidien!D$7:D$371)),"")</f>
        <v/>
      </c>
      <c r="F29" s="137">
        <f t="array" ref="F29:F29">IF(B29&lt;&gt;"",SUMPRODUCT((Suivi_Quotidien!A$7:A$371=B29)*(Suivi_Quotidien!E$7:E$371)),"")</f>
        <v/>
      </c>
      <c r="G29" s="138">
        <f>IF(B29&lt;&gt;"",IFERROR(INDEX(Suivi_Quotidien!I$7:I$371,MATCH(B29,Suivi_Quotidien!A$7:A$371,0)),""),"")</f>
        <v/>
      </c>
    </row>
    <row r="30" ht="14.4" customHeight="1" s="100">
      <c r="B30" s="133">
        <f>IF(MONTH(DATE($C$4,$C$5,23))=$C$5,DATE($C$4,$C$5,23),"")</f>
        <v/>
      </c>
      <c r="C30" s="134">
        <f>IF(B30&lt;&gt;"",TEXT(B30,"jjjj"),"")</f>
        <v/>
      </c>
      <c r="D30" s="189">
        <f t="array" ref="D30:D30">IF(B30&lt;&gt;"",SUMPRODUCT((Suivi_Quotidien!A$7:A$371=B30)*(Suivi_Quotidien!C$7:C$371)),"")</f>
        <v/>
      </c>
      <c r="E30" s="137">
        <f t="array" ref="E30:E30">IF(B30&lt;&gt;"",SUMPRODUCT((Suivi_Quotidien!A$7:A$371=B30)*(Suivi_Quotidien!D$7:D$371)),"")</f>
        <v/>
      </c>
      <c r="F30" s="137">
        <f t="array" ref="F30:F30">IF(B30&lt;&gt;"",SUMPRODUCT((Suivi_Quotidien!A$7:A$371=B30)*(Suivi_Quotidien!E$7:E$371)),"")</f>
        <v/>
      </c>
      <c r="G30" s="138">
        <f>IF(B30&lt;&gt;"",IFERROR(INDEX(Suivi_Quotidien!I$7:I$371,MATCH(B30,Suivi_Quotidien!A$7:A$371,0)),""),"")</f>
        <v/>
      </c>
    </row>
    <row r="31" ht="14.4" customHeight="1" s="100">
      <c r="B31" s="133">
        <f>IF(MONTH(DATE($C$4,$C$5,24))=$C$5,DATE($C$4,$C$5,24),"")</f>
        <v/>
      </c>
      <c r="C31" s="134">
        <f>IF(B31&lt;&gt;"",TEXT(B31,"jjjj"),"")</f>
        <v/>
      </c>
      <c r="D31" s="189">
        <f t="array" ref="D31:D31">IF(B31&lt;&gt;"",SUMPRODUCT((Suivi_Quotidien!A$7:A$371=B31)*(Suivi_Quotidien!C$7:C$371)),"")</f>
        <v/>
      </c>
      <c r="E31" s="137">
        <f t="array" ref="E31:E31">IF(B31&lt;&gt;"",SUMPRODUCT((Suivi_Quotidien!A$7:A$371=B31)*(Suivi_Quotidien!D$7:D$371)),"")</f>
        <v/>
      </c>
      <c r="F31" s="137">
        <f t="array" ref="F31:F31">IF(B31&lt;&gt;"",SUMPRODUCT((Suivi_Quotidien!A$7:A$371=B31)*(Suivi_Quotidien!E$7:E$371)),"")</f>
        <v/>
      </c>
      <c r="G31" s="138">
        <f>IF(B31&lt;&gt;"",IFERROR(INDEX(Suivi_Quotidien!I$7:I$371,MATCH(B31,Suivi_Quotidien!A$7:A$371,0)),""),"")</f>
        <v/>
      </c>
    </row>
    <row r="32" ht="14.4" customHeight="1" s="100">
      <c r="B32" s="133">
        <f>IF(MONTH(DATE($C$4,$C$5,25))=$C$5,DATE($C$4,$C$5,25),"")</f>
        <v/>
      </c>
      <c r="C32" s="134">
        <f>IF(B32&lt;&gt;"",TEXT(B32,"jjjj"),"")</f>
        <v/>
      </c>
      <c r="D32" s="189">
        <f t="array" ref="D32:D32">IF(B32&lt;&gt;"",SUMPRODUCT((Suivi_Quotidien!A$7:A$371=B32)*(Suivi_Quotidien!C$7:C$371)),"")</f>
        <v/>
      </c>
      <c r="E32" s="137">
        <f t="array" ref="E32:E32">IF(B32&lt;&gt;"",SUMPRODUCT((Suivi_Quotidien!A$7:A$371=B32)*(Suivi_Quotidien!D$7:D$371)),"")</f>
        <v/>
      </c>
      <c r="F32" s="137">
        <f t="array" ref="F32:F32">IF(B32&lt;&gt;"",SUMPRODUCT((Suivi_Quotidien!A$7:A$371=B32)*(Suivi_Quotidien!E$7:E$371)),"")</f>
        <v/>
      </c>
      <c r="G32" s="138">
        <f>IF(B32&lt;&gt;"",IFERROR(INDEX(Suivi_Quotidien!I$7:I$371,MATCH(B32,Suivi_Quotidien!A$7:A$371,0)),""),"")</f>
        <v/>
      </c>
    </row>
    <row r="33" ht="14.4" customHeight="1" s="100">
      <c r="B33" s="133">
        <f>IF(MONTH(DATE($C$4,$C$5,26))=$C$5,DATE($C$4,$C$5,26),"")</f>
        <v/>
      </c>
      <c r="C33" s="134">
        <f>IF(B33&lt;&gt;"",TEXT(B33,"jjjj"),"")</f>
        <v/>
      </c>
      <c r="D33" s="189">
        <f t="array" ref="D33:D33">IF(B33&lt;&gt;"",SUMPRODUCT((Suivi_Quotidien!A$7:A$371=B33)*(Suivi_Quotidien!C$7:C$371)),"")</f>
        <v/>
      </c>
      <c r="E33" s="137">
        <f t="array" ref="E33:E33">IF(B33&lt;&gt;"",SUMPRODUCT((Suivi_Quotidien!A$7:A$371=B33)*(Suivi_Quotidien!D$7:D$371)),"")</f>
        <v/>
      </c>
      <c r="F33" s="137">
        <f t="array" ref="F33:F33">IF(B33&lt;&gt;"",SUMPRODUCT((Suivi_Quotidien!A$7:A$371=B33)*(Suivi_Quotidien!E$7:E$371)),"")</f>
        <v/>
      </c>
      <c r="G33" s="138">
        <f>IF(B33&lt;&gt;"",IFERROR(INDEX(Suivi_Quotidien!I$7:I$371,MATCH(B33,Suivi_Quotidien!A$7:A$371,0)),""),"")</f>
        <v/>
      </c>
    </row>
    <row r="34" ht="14.4" customHeight="1" s="100">
      <c r="B34" s="133">
        <f>IF(MONTH(DATE($C$4,$C$5,27))=$C$5,DATE($C$4,$C$5,27),"")</f>
        <v/>
      </c>
      <c r="C34" s="134">
        <f>IF(B34&lt;&gt;"",TEXT(B34,"jjjj"),"")</f>
        <v/>
      </c>
      <c r="D34" s="189">
        <f t="array" ref="D34:D34">IF(B34&lt;&gt;"",SUMPRODUCT((Suivi_Quotidien!A$7:A$371=B34)*(Suivi_Quotidien!C$7:C$371)),"")</f>
        <v/>
      </c>
      <c r="E34" s="137">
        <f t="array" ref="E34:E34">IF(B34&lt;&gt;"",SUMPRODUCT((Suivi_Quotidien!A$7:A$371=B34)*(Suivi_Quotidien!D$7:D$371)),"")</f>
        <v/>
      </c>
      <c r="F34" s="137">
        <f t="array" ref="F34:F34">IF(B34&lt;&gt;"",SUMPRODUCT((Suivi_Quotidien!A$7:A$371=B34)*(Suivi_Quotidien!E$7:E$371)),"")</f>
        <v/>
      </c>
      <c r="G34" s="138">
        <f>IF(B34&lt;&gt;"",IFERROR(INDEX(Suivi_Quotidien!I$7:I$371,MATCH(B34,Suivi_Quotidien!A$7:A$371,0)),""),"")</f>
        <v/>
      </c>
    </row>
    <row r="35" ht="14.4" customHeight="1" s="100">
      <c r="B35" s="133">
        <f>IF(MONTH(DATE($C$4,$C$5,28))=$C$5,DATE($C$4,$C$5,28),"")</f>
        <v/>
      </c>
      <c r="C35" s="134">
        <f>IF(B35&lt;&gt;"",TEXT(B35,"jjjj"),"")</f>
        <v/>
      </c>
      <c r="D35" s="189">
        <f t="array" ref="D35:D35">IF(B35&lt;&gt;"",SUMPRODUCT((Suivi_Quotidien!A$7:A$371=B35)*(Suivi_Quotidien!C$7:C$371)),"")</f>
        <v/>
      </c>
      <c r="E35" s="137">
        <f t="array" ref="E35:E35">IF(B35&lt;&gt;"",SUMPRODUCT((Suivi_Quotidien!A$7:A$371=B35)*(Suivi_Quotidien!D$7:D$371)),"")</f>
        <v/>
      </c>
      <c r="F35" s="137">
        <f t="array" ref="F35:F35">IF(B35&lt;&gt;"",SUMPRODUCT((Suivi_Quotidien!A$7:A$371=B35)*(Suivi_Quotidien!E$7:E$371)),"")</f>
        <v/>
      </c>
      <c r="G35" s="138">
        <f>IF(B35&lt;&gt;"",IFERROR(INDEX(Suivi_Quotidien!I$7:I$371,MATCH(B35,Suivi_Quotidien!A$7:A$371,0)),""),"")</f>
        <v/>
      </c>
    </row>
    <row r="36" ht="14.4" customHeight="1" s="100">
      <c r="B36" s="133">
        <f>IF(MONTH(DATE($C$4,$C$5,29))=$C$5,DATE($C$4,$C$5,29),"")</f>
        <v/>
      </c>
      <c r="C36" s="134">
        <f>IF(B36&lt;&gt;"",TEXT(B36,"jjjj"),"")</f>
        <v/>
      </c>
      <c r="D36" s="189">
        <f t="array" ref="D36:D36">IF(B36&lt;&gt;"",SUMPRODUCT((Suivi_Quotidien!A$7:A$371=B36)*(Suivi_Quotidien!C$7:C$371)),"")</f>
        <v/>
      </c>
      <c r="E36" s="137">
        <f t="array" ref="E36:E36">IF(B36&lt;&gt;"",SUMPRODUCT((Suivi_Quotidien!A$7:A$371=B36)*(Suivi_Quotidien!D$7:D$371)),"")</f>
        <v/>
      </c>
      <c r="F36" s="137">
        <f t="array" ref="F36:F36">IF(B36&lt;&gt;"",SUMPRODUCT((Suivi_Quotidien!A$7:A$371=B36)*(Suivi_Quotidien!E$7:E$371)),"")</f>
        <v/>
      </c>
      <c r="G36" s="138">
        <f>IF(B36&lt;&gt;"",IFERROR(INDEX(Suivi_Quotidien!I$7:I$371,MATCH(B36,Suivi_Quotidien!A$7:A$371,0)),""),"")</f>
        <v/>
      </c>
    </row>
    <row r="37" ht="14.4" customHeight="1" s="100">
      <c r="B37" s="133">
        <f>IF(MONTH(DATE($C$4,$C$5,30))=$C$5,DATE($C$4,$C$5,30),"")</f>
        <v/>
      </c>
      <c r="C37" s="134">
        <f>IF(B37&lt;&gt;"",TEXT(B37,"jjjj"),"")</f>
        <v/>
      </c>
      <c r="D37" s="189">
        <f t="array" ref="D37:D37">IF(B37&lt;&gt;"",SUMPRODUCT((Suivi_Quotidien!A$7:A$371=B37)*(Suivi_Quotidien!C$7:C$371)),"")</f>
        <v/>
      </c>
      <c r="E37" s="137">
        <f t="array" ref="E37:E37">IF(B37&lt;&gt;"",SUMPRODUCT((Suivi_Quotidien!A$7:A$371=B37)*(Suivi_Quotidien!D$7:D$371)),"")</f>
        <v/>
      </c>
      <c r="F37" s="137">
        <f t="array" ref="F37:F37">IF(B37&lt;&gt;"",SUMPRODUCT((Suivi_Quotidien!A$7:A$371=B37)*(Suivi_Quotidien!E$7:E$371)),"")</f>
        <v/>
      </c>
      <c r="G37" s="138">
        <f>IF(B37&lt;&gt;"",IFERROR(INDEX(Suivi_Quotidien!I$7:I$371,MATCH(B37,Suivi_Quotidien!A$7:A$371,0)),""),"")</f>
        <v/>
      </c>
    </row>
    <row r="38" ht="14.4" customHeight="1" s="100">
      <c r="B38" s="139">
        <f>IF(MONTH(DATE($C$4,$C$5,31))=$C$5,DATE($C$4,$C$5,31),"")</f>
        <v/>
      </c>
      <c r="C38" s="140">
        <f>IF(B38&lt;&gt;"",TEXT(B38,"jjjj"),"")</f>
        <v/>
      </c>
      <c r="D38" s="190">
        <f t="array" ref="D38:D38">IF(B38&lt;&gt;"",SUMPRODUCT((Suivi_Quotidien!A$7:A$371=B38)*(Suivi_Quotidien!C$7:C$371)),"")</f>
        <v/>
      </c>
      <c r="E38" s="143">
        <f t="array" ref="E38:E38">IF(B38&lt;&gt;"",SUMPRODUCT((Suivi_Quotidien!A$7:A$371=B38)*(Suivi_Quotidien!D$7:D$371)),"")</f>
        <v/>
      </c>
      <c r="F38" s="143">
        <f t="array" ref="F38:F38">IF(B38&lt;&gt;"",SUMPRODUCT((Suivi_Quotidien!A$7:A$371=B38)*(Suivi_Quotidien!E$7:E$371)),"")</f>
        <v/>
      </c>
      <c r="G38" s="144">
        <f>IF(B38&lt;&gt;"",IFERROR(INDEX(Suivi_Quotidien!I$7:I$371,MATCH(B38,Suivi_Quotidien!A$7:A$371,0)),""),"")</f>
        <v/>
      </c>
    </row>
    <row r="39" ht="13.8" customHeight="1" s="100"/>
    <row r="40" ht="15" customHeight="1" s="100">
      <c r="B40" s="191" t="inlineStr">
        <is>
          <t>TOTAL DU MOIS</t>
        </is>
      </c>
      <c r="C40" s="192" t="n"/>
      <c r="D40" s="193">
        <f t="array" ref="D40:D40">SUMPRODUCT((MONTH(Suivi_Quotidien!A7:A371)=$C$5)*(Suivi_Quotidien!C7:C371))</f>
        <v/>
      </c>
      <c r="E40" s="192" t="n"/>
      <c r="F40" s="194">
        <f t="array" ref="F40:F40">SUMPRODUCT((MONTH(Suivi_Quotidien!A7:A371)=$C$5)*1*(Suivi_Quotidien!E7:E371)*1)</f>
        <v/>
      </c>
      <c r="G40" s="192" t="n"/>
    </row>
    <row r="41" ht="13.8" customHeight="1" s="100"/>
    <row r="42" ht="13.8" customHeight="1" s="100">
      <c r="B42" s="195" t="inlineStr">
        <is>
          <t>Nombre de jours livrés :</t>
        </is>
      </c>
      <c r="D42" s="196">
        <f t="array" ref="D42:D42">SUMPRODUCT((MONTH(Suivi_Quotidien!A7:A371)=$C$5)*(Suivi_Quotidien!C7:C371&lt;&gt;"")*1)</f>
        <v/>
      </c>
    </row>
    <row r="43" ht="13.8" customHeight="1" s="100"/>
    <row r="44" ht="13.8" customHeight="1" s="100">
      <c r="B44" s="109" t="inlineStr">
        <is>
          <t>Signature du Centre :</t>
        </is>
      </c>
      <c r="E44" s="109" t="inlineStr">
        <is>
          <t>Signature du Fournisseur :</t>
        </is>
      </c>
    </row>
    <row r="45" ht="13.8" customHeight="1" s="100">
      <c r="B45" s="109" t="inlineStr">
        <is>
          <t>___________________________</t>
        </is>
      </c>
      <c r="E45" s="109" t="inlineStr">
        <is>
          <t>___________________________</t>
        </is>
      </c>
    </row>
    <row r="46" ht="13.8" customHeight="1" s="100"/>
    <row r="47" ht="13.8" customHeight="1" s="100">
      <c r="B47" s="109" t="inlineStr">
        <is>
          <t>Date :</t>
        </is>
      </c>
      <c r="C47" s="109" t="inlineStr">
        <is>
          <t>____/____/________</t>
        </is>
      </c>
      <c r="E47" s="109" t="inlineStr">
        <is>
          <t>Date :</t>
        </is>
      </c>
      <c r="F47" s="109" t="inlineStr">
        <is>
          <t>____/____/________</t>
        </is>
      </c>
    </row>
  </sheetData>
  <sheetProtection selectLockedCells="0" selectUnlockedCells="0" sheet="1" objects="0" insertRows="1" insertHyperlinks="1" autoFilter="1" scenarios="0" formatColumns="1" deleteColumns="1" insertColumns="1" pivotTables="1" deleteRows="1" formatCells="1" formatRows="1" sort="1" password="D6AB"/>
  <mergeCells count="4">
    <mergeCell ref="F3:G3"/>
    <mergeCell ref="F4:G4"/>
    <mergeCell ref="C3:D3"/>
    <mergeCell ref="B1:G1"/>
  </mergeCells>
  <conditionalFormatting sqref="B8:C38">
    <cfRule type="expression" rank="0" priority="2" equalAverage="0" aboveAverage="0" dxfId="1" text="" percent="0" bottom="0">
      <formula>AND(B8&lt;&gt;"",WEEKDAY(B8,2)&gt;4)</formula>
    </cfRule>
    <cfRule type="expression" rank="0" priority="3" equalAverage="0" aboveAverage="0" dxfId="2" text="" percent="0" bottom="0">
      <formula>AND(B8&lt;&gt;"",MOD(ROW(),2)=0)</formula>
    </cfRule>
  </conditionalFormatting>
  <conditionalFormatting sqref="D8:G38">
    <cfRule type="expression" rank="0" priority="4" equalAverage="0" aboveAverage="0" dxfId="3" text="" percent="0" bottom="0">
      <formula>AND($B8&lt;&gt;"",WEEKDAY($B8,2)&gt;4)</formula>
    </cfRule>
    <cfRule type="expression" rank="0" priority="5" equalAverage="0" aboveAverage="0" dxfId="2" text="" percent="0" bottom="0">
      <formula>AND(B8&lt;&gt;"",MOD(ROW(),2)=0)</formula>
    </cfRule>
  </conditionalFormatting>
  <dataValidations count="1">
    <dataValidation sqref="C5" showDropDown="0" showInputMessage="1" showErrorMessage="1" allowBlank="1" errorTitle="Erreur" error="Veuillez entrer un nombre entre 1 et 12" promptTitle="Mois" prompt="Entrez un numéro de mois (1=Janvier, 12=Décembre)" type="whole" errorStyle="stop" operator="between">
      <formula1>1</formula1>
      <formula2>12</formula2>
    </dataValidation>
  </dataValidations>
  <printOptions horizontalCentered="0" verticalCentered="0" headings="0" gridLines="0" gridLinesSet="1"/>
  <pageMargins left="0.7" right="0.7" top="0.3" bottom="0.3" header="0.3" footer="0.3"/>
  <pageSetup orientation="portrait" paperSize="9" scale="100" fitToHeight="1" fitToWidth="1" pageOrder="downThenOver" blackAndWhite="0" draft="0" horizontalDpi="300" verticalDpi="300" copies="1"/>
  <headerFooter differentOddEven="0" differentFirst="1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>
  <sheetPr filterMode="0">
    <outlinePr summaryBelow="1" summaryRight="1"/>
    <pageSetUpPr fitToPage="0"/>
  </sheetPr>
  <dimension ref="A1:G47"/>
  <sheetViews>
    <sheetView showFormulas="0" showGridLines="1" showRowColHeaders="1" showZeros="1" rightToLeft="0" tabSelected="0" showOutlineSymbols="1" defaultGridColor="1" view="normal" topLeftCell="A1" colorId="64" zoomScale="100" zoomScaleNormal="100" zoomScalePageLayoutView="60" workbookViewId="0">
      <selection pane="topLeft" activeCell="A1" activeCellId="0" sqref="A1"/>
    </sheetView>
  </sheetViews>
  <sheetFormatPr baseColWidth="8" defaultColWidth="8.9140625" defaultRowHeight="14.4" zeroHeight="0" outlineLevelRow="0"/>
  <cols>
    <col width="4.28" customWidth="1" style="109" min="1" max="1"/>
    <col width="14.31" customWidth="1" style="109" min="2" max="2"/>
    <col width="11.4" customWidth="1" style="109" min="3" max="4"/>
    <col width="18.34" customWidth="1" style="109" min="5" max="5"/>
    <col width="14.31" customWidth="1" style="109" min="6" max="6"/>
    <col width="21.43" customWidth="1" style="109" min="7" max="7"/>
    <col width="8.91" customWidth="1" style="109" min="8" max="16384"/>
  </cols>
  <sheetData>
    <row r="1" ht="19.7" customHeight="1" s="100">
      <c r="B1" s="197" t="inlineStr">
        <is>
          <t>FICHE DE LIVRAISON MENSUELLE — DÉJEUNER</t>
        </is>
      </c>
    </row>
    <row r="2" ht="13.8" customHeight="1" s="100"/>
    <row r="3" ht="13.8" customHeight="1" s="100">
      <c r="B3" s="111" t="inlineStr">
        <is>
          <t>Centre :</t>
        </is>
      </c>
      <c r="C3" s="145">
        <f>Suivi_Quotidien!B3</f>
        <v/>
      </c>
      <c r="E3" s="115" t="inlineStr">
        <is>
          <t>Fournisseur :</t>
        </is>
      </c>
      <c r="F3" s="147">
        <f>Suivi_Quotidien!H2</f>
        <v/>
      </c>
    </row>
    <row r="4" ht="13.8" customHeight="1" s="100">
      <c r="B4" s="111" t="inlineStr">
        <is>
          <t>Année :</t>
        </is>
      </c>
      <c r="C4" s="145">
        <f>Suivi_Quotidien!B2</f>
        <v/>
      </c>
      <c r="E4" s="115" t="inlineStr">
        <is>
          <t>Téléphone :</t>
        </is>
      </c>
      <c r="F4" s="147">
        <f>Suivi_Quotidien!H3</f>
        <v/>
      </c>
    </row>
    <row r="5" ht="15.6" customHeight="1" s="100">
      <c r="B5" s="181" t="inlineStr">
        <is>
          <t>Mois sélectionné :</t>
        </is>
      </c>
      <c r="C5" s="182" t="n">
        <v>4</v>
      </c>
      <c r="D5" s="198">
        <f>TEXT(DATE(C4,C5,1),"mmmm")</f>
        <v/>
      </c>
      <c r="E5" s="199" t="inlineStr">
        <is>
          <t>Livraison : Lundi → Mercredi</t>
        </is>
      </c>
      <c r="F5" s="185" t="inlineStr">
        <is>
          <t>■ Jours sans livraison</t>
        </is>
      </c>
    </row>
    <row r="6" ht="13.8" customHeight="1" s="100"/>
    <row r="7" ht="13.8" customHeight="1" s="100">
      <c r="B7" s="200" t="inlineStr">
        <is>
          <t>Date</t>
        </is>
      </c>
      <c r="C7" s="201" t="inlineStr">
        <is>
          <t>Jour</t>
        </is>
      </c>
      <c r="D7" s="201" t="inlineStr">
        <is>
          <t>Quantité</t>
        </is>
      </c>
      <c r="E7" s="201" t="inlineStr">
        <is>
          <t>Prix Unitaire</t>
        </is>
      </c>
      <c r="F7" s="201" t="inlineStr">
        <is>
          <t>Montant</t>
        </is>
      </c>
      <c r="G7" s="202" t="inlineStr">
        <is>
          <t>Observations</t>
        </is>
      </c>
    </row>
    <row r="8" ht="14.4" customHeight="1" s="100">
      <c r="B8" s="133">
        <f>IF(MONTH(DATE($C$4,$C$5,1))=$C$5,DATE($C$4,$C$5,1),"")</f>
        <v/>
      </c>
      <c r="C8" s="134">
        <f>IF(B8&lt;&gt;"",TEXT(B8,"jjjj"),"")</f>
        <v/>
      </c>
      <c r="D8" s="189">
        <f t="array" ref="D8:D8">IF(B8&lt;&gt;"",SUMPRODUCT((Suivi_Quotidien!A$7:A$371=B8)*(Suivi_Quotidien!F$7:F$371)),"")</f>
        <v/>
      </c>
      <c r="E8" s="137">
        <f t="array" ref="E8:E8">IF(B8&lt;&gt;"",SUMPRODUCT((Suivi_Quotidien!A$7:A$371=B8)*(Suivi_Quotidien!G$7:G$371)),"")</f>
        <v/>
      </c>
      <c r="F8" s="137">
        <f t="array" ref="F8:F8">IF(B8&lt;&gt;"",SUMPRODUCT((Suivi_Quotidien!A$7:A$371=B8)*(Suivi_Quotidien!H$7:H$371)),"")</f>
        <v/>
      </c>
      <c r="G8" s="138" t="n"/>
    </row>
    <row r="9" ht="14.4" customHeight="1" s="100">
      <c r="B9" s="133">
        <f>IF(MONTH(DATE($C$4,$C$5,2))=$C$5,DATE($C$4,$C$5,2),"")</f>
        <v/>
      </c>
      <c r="C9" s="134">
        <f>IF(B9&lt;&gt;"",TEXT(B9,"jjjj"),"")</f>
        <v/>
      </c>
      <c r="D9" s="189">
        <f t="array" ref="D9:D9">IF(B9&lt;&gt;"",SUMPRODUCT((Suivi_Quotidien!A$7:A$371=B9)*(Suivi_Quotidien!F$7:F$371)),"")</f>
        <v/>
      </c>
      <c r="E9" s="137">
        <f t="array" ref="E9:E9">IF(B9&lt;&gt;"",SUMPRODUCT((Suivi_Quotidien!A$7:A$371=B9)*(Suivi_Quotidien!G$7:G$371)),"")</f>
        <v/>
      </c>
      <c r="F9" s="137">
        <f t="array" ref="F9:F9">IF(B9&lt;&gt;"",SUMPRODUCT((Suivi_Quotidien!A$7:A$371=B9)*(Suivi_Quotidien!H$7:H$371)),"")</f>
        <v/>
      </c>
      <c r="G9" s="138" t="n"/>
    </row>
    <row r="10" ht="14.4" customHeight="1" s="100">
      <c r="B10" s="133">
        <f>IF(MONTH(DATE($C$4,$C$5,3))=$C$5,DATE($C$4,$C$5,3),"")</f>
        <v/>
      </c>
      <c r="C10" s="134">
        <f>IF(B10&lt;&gt;"",TEXT(B10,"jjjj"),"")</f>
        <v/>
      </c>
      <c r="D10" s="189">
        <f t="array" ref="D10:D10">IF(B10&lt;&gt;"",SUMPRODUCT((Suivi_Quotidien!A$7:A$371=B10)*(Suivi_Quotidien!F$7:F$371)),"")</f>
        <v/>
      </c>
      <c r="E10" s="137">
        <f t="array" ref="E10:E10">IF(B10&lt;&gt;"",SUMPRODUCT((Suivi_Quotidien!A$7:A$371=B10)*(Suivi_Quotidien!G$7:G$371)),"")</f>
        <v/>
      </c>
      <c r="F10" s="137">
        <f t="array" ref="F10:F10">IF(B10&lt;&gt;"",SUMPRODUCT((Suivi_Quotidien!A$7:A$371=B10)*(Suivi_Quotidien!H$7:H$371)),"")</f>
        <v/>
      </c>
      <c r="G10" s="138" t="n"/>
    </row>
    <row r="11" ht="14.4" customHeight="1" s="100">
      <c r="B11" s="133">
        <f>IF(MONTH(DATE($C$4,$C$5,4))=$C$5,DATE($C$4,$C$5,4),"")</f>
        <v/>
      </c>
      <c r="C11" s="134">
        <f>IF(B11&lt;&gt;"",TEXT(B11,"jjjj"),"")</f>
        <v/>
      </c>
      <c r="D11" s="189">
        <f t="array" ref="D11:D11">IF(B11&lt;&gt;"",SUMPRODUCT((Suivi_Quotidien!A$7:A$371=B11)*(Suivi_Quotidien!F$7:F$371)),"")</f>
        <v/>
      </c>
      <c r="E11" s="137">
        <f t="array" ref="E11:E11">IF(B11&lt;&gt;"",SUMPRODUCT((Suivi_Quotidien!A$7:A$371=B11)*(Suivi_Quotidien!G$7:G$371)),"")</f>
        <v/>
      </c>
      <c r="F11" s="137">
        <f t="array" ref="F11:F11">IF(B11&lt;&gt;"",SUMPRODUCT((Suivi_Quotidien!A$7:A$371=B11)*(Suivi_Quotidien!H$7:H$371)),"")</f>
        <v/>
      </c>
      <c r="G11" s="138" t="n"/>
    </row>
    <row r="12" ht="14.4" customHeight="1" s="100">
      <c r="B12" s="133">
        <f>IF(MONTH(DATE($C$4,$C$5,5))=$C$5,DATE($C$4,$C$5,5),"")</f>
        <v/>
      </c>
      <c r="C12" s="134">
        <f>IF(B12&lt;&gt;"",TEXT(B12,"jjjj"),"")</f>
        <v/>
      </c>
      <c r="D12" s="189">
        <f t="array" ref="D12:D12">IF(B12&lt;&gt;"",SUMPRODUCT((Suivi_Quotidien!A$7:A$371=B12)*(Suivi_Quotidien!F$7:F$371)),"")</f>
        <v/>
      </c>
      <c r="E12" s="137">
        <f t="array" ref="E12:E12">IF(B12&lt;&gt;"",SUMPRODUCT((Suivi_Quotidien!A$7:A$371=B12)*(Suivi_Quotidien!G$7:G$371)),"")</f>
        <v/>
      </c>
      <c r="F12" s="137">
        <f t="array" ref="F12:F12">IF(B12&lt;&gt;"",SUMPRODUCT((Suivi_Quotidien!A$7:A$371=B12)*(Suivi_Quotidien!H$7:H$371)),"")</f>
        <v/>
      </c>
      <c r="G12" s="138" t="n"/>
    </row>
    <row r="13" ht="14.4" customHeight="1" s="100">
      <c r="B13" s="133">
        <f>IF(MONTH(DATE($C$4,$C$5,6))=$C$5,DATE($C$4,$C$5,6),"")</f>
        <v/>
      </c>
      <c r="C13" s="134">
        <f>IF(B13&lt;&gt;"",TEXT(B13,"jjjj"),"")</f>
        <v/>
      </c>
      <c r="D13" s="189">
        <f t="array" ref="D13:D13">IF(B13&lt;&gt;"",SUMPRODUCT((Suivi_Quotidien!A$7:A$371=B13)*(Suivi_Quotidien!F$7:F$371)),"")</f>
        <v/>
      </c>
      <c r="E13" s="137">
        <f t="array" ref="E13:E13">IF(B13&lt;&gt;"",SUMPRODUCT((Suivi_Quotidien!A$7:A$371=B13)*(Suivi_Quotidien!G$7:G$371)),"")</f>
        <v/>
      </c>
      <c r="F13" s="137">
        <f t="array" ref="F13:F13">IF(B13&lt;&gt;"",SUMPRODUCT((Suivi_Quotidien!A$7:A$371=B13)*(Suivi_Quotidien!H$7:H$371)),"")</f>
        <v/>
      </c>
      <c r="G13" s="138" t="n"/>
    </row>
    <row r="14" ht="14.4" customHeight="1" s="100">
      <c r="B14" s="133">
        <f>IF(MONTH(DATE($C$4,$C$5,7))=$C$5,DATE($C$4,$C$5,7),"")</f>
        <v/>
      </c>
      <c r="C14" s="134">
        <f>IF(B14&lt;&gt;"",TEXT(B14,"jjjj"),"")</f>
        <v/>
      </c>
      <c r="D14" s="189">
        <f t="array" ref="D14:D14">IF(B14&lt;&gt;"",SUMPRODUCT((Suivi_Quotidien!A$7:A$371=B14)*(Suivi_Quotidien!F$7:F$371)),"")</f>
        <v/>
      </c>
      <c r="E14" s="137">
        <f t="array" ref="E14:E14">IF(B14&lt;&gt;"",SUMPRODUCT((Suivi_Quotidien!A$7:A$371=B14)*(Suivi_Quotidien!G$7:G$371)),"")</f>
        <v/>
      </c>
      <c r="F14" s="137">
        <f t="array" ref="F14:F14">IF(B14&lt;&gt;"",SUMPRODUCT((Suivi_Quotidien!A$7:A$371=B14)*(Suivi_Quotidien!H$7:H$371)),"")</f>
        <v/>
      </c>
      <c r="G14" s="138" t="n"/>
    </row>
    <row r="15" ht="14.4" customHeight="1" s="100">
      <c r="B15" s="133">
        <f>IF(MONTH(DATE($C$4,$C$5,8))=$C$5,DATE($C$4,$C$5,8),"")</f>
        <v/>
      </c>
      <c r="C15" s="134">
        <f>IF(B15&lt;&gt;"",TEXT(B15,"jjjj"),"")</f>
        <v/>
      </c>
      <c r="D15" s="189">
        <f t="array" ref="D15:D15">IF(B15&lt;&gt;"",SUMPRODUCT((Suivi_Quotidien!A$7:A$371=B15)*(Suivi_Quotidien!F$7:F$371)),"")</f>
        <v/>
      </c>
      <c r="E15" s="137">
        <f t="array" ref="E15:E15">IF(B15&lt;&gt;"",SUMPRODUCT((Suivi_Quotidien!A$7:A$371=B15)*(Suivi_Quotidien!G$7:G$371)),"")</f>
        <v/>
      </c>
      <c r="F15" s="137">
        <f t="array" ref="F15:F15">IF(B15&lt;&gt;"",SUMPRODUCT((Suivi_Quotidien!A$7:A$371=B15)*(Suivi_Quotidien!H$7:H$371)),"")</f>
        <v/>
      </c>
      <c r="G15" s="138" t="n"/>
    </row>
    <row r="16" ht="14.4" customHeight="1" s="100">
      <c r="B16" s="133">
        <f>IF(MONTH(DATE($C$4,$C$5,9))=$C$5,DATE($C$4,$C$5,9),"")</f>
        <v/>
      </c>
      <c r="C16" s="134">
        <f>IF(B16&lt;&gt;"",TEXT(B16,"jjjj"),"")</f>
        <v/>
      </c>
      <c r="D16" s="189">
        <f t="array" ref="D16:D16">IF(B16&lt;&gt;"",SUMPRODUCT((Suivi_Quotidien!A$7:A$371=B16)*(Suivi_Quotidien!F$7:F$371)),"")</f>
        <v/>
      </c>
      <c r="E16" s="137">
        <f t="array" ref="E16:E16">IF(B16&lt;&gt;"",SUMPRODUCT((Suivi_Quotidien!A$7:A$371=B16)*(Suivi_Quotidien!G$7:G$371)),"")</f>
        <v/>
      </c>
      <c r="F16" s="137">
        <f t="array" ref="F16:F16">IF(B16&lt;&gt;"",SUMPRODUCT((Suivi_Quotidien!A$7:A$371=B16)*(Suivi_Quotidien!H$7:H$371)),"")</f>
        <v/>
      </c>
      <c r="G16" s="138" t="n"/>
    </row>
    <row r="17" ht="14.4" customHeight="1" s="100">
      <c r="B17" s="133">
        <f>IF(MONTH(DATE($C$4,$C$5,10))=$C$5,DATE($C$4,$C$5,10),"")</f>
        <v/>
      </c>
      <c r="C17" s="134">
        <f>IF(B17&lt;&gt;"",TEXT(B17,"jjjj"),"")</f>
        <v/>
      </c>
      <c r="D17" s="189">
        <f t="array" ref="D17:D17">IF(B17&lt;&gt;"",SUMPRODUCT((Suivi_Quotidien!A$7:A$371=B17)*(Suivi_Quotidien!F$7:F$371)),"")</f>
        <v/>
      </c>
      <c r="E17" s="137">
        <f t="array" ref="E17:E17">IF(B17&lt;&gt;"",SUMPRODUCT((Suivi_Quotidien!A$7:A$371=B17)*(Suivi_Quotidien!G$7:G$371)),"")</f>
        <v/>
      </c>
      <c r="F17" s="137">
        <f t="array" ref="F17:F17">IF(B17&lt;&gt;"",SUMPRODUCT((Suivi_Quotidien!A$7:A$371=B17)*(Suivi_Quotidien!H$7:H$371)),"")</f>
        <v/>
      </c>
      <c r="G17" s="138" t="n"/>
    </row>
    <row r="18" ht="14.4" customHeight="1" s="100">
      <c r="B18" s="133">
        <f>IF(MONTH(DATE($C$4,$C$5,11))=$C$5,DATE($C$4,$C$5,11),"")</f>
        <v/>
      </c>
      <c r="C18" s="134">
        <f>IF(B18&lt;&gt;"",TEXT(B18,"jjjj"),"")</f>
        <v/>
      </c>
      <c r="D18" s="189">
        <f t="array" ref="D18:D18">IF(B18&lt;&gt;"",SUMPRODUCT((Suivi_Quotidien!A$7:A$371=B18)*(Suivi_Quotidien!F$7:F$371)),"")</f>
        <v/>
      </c>
      <c r="E18" s="137">
        <f t="array" ref="E18:E18">IF(B18&lt;&gt;"",SUMPRODUCT((Suivi_Quotidien!A$7:A$371=B18)*(Suivi_Quotidien!G$7:G$371)),"")</f>
        <v/>
      </c>
      <c r="F18" s="137">
        <f t="array" ref="F18:F18">IF(B18&lt;&gt;"",SUMPRODUCT((Suivi_Quotidien!A$7:A$371=B18)*(Suivi_Quotidien!H$7:H$371)),"")</f>
        <v/>
      </c>
      <c r="G18" s="138" t="n"/>
    </row>
    <row r="19" ht="14.4" customHeight="1" s="100">
      <c r="B19" s="133">
        <f>IF(MONTH(DATE($C$4,$C$5,12))=$C$5,DATE($C$4,$C$5,12),"")</f>
        <v/>
      </c>
      <c r="C19" s="134">
        <f>IF(B19&lt;&gt;"",TEXT(B19,"jjjj"),"")</f>
        <v/>
      </c>
      <c r="D19" s="189">
        <f t="array" ref="D19:D19">IF(B19&lt;&gt;"",SUMPRODUCT((Suivi_Quotidien!A$7:A$371=B19)*(Suivi_Quotidien!F$7:F$371)),"")</f>
        <v/>
      </c>
      <c r="E19" s="137">
        <f t="array" ref="E19:E19">IF(B19&lt;&gt;"",SUMPRODUCT((Suivi_Quotidien!A$7:A$371=B19)*(Suivi_Quotidien!G$7:G$371)),"")</f>
        <v/>
      </c>
      <c r="F19" s="137">
        <f t="array" ref="F19:F19">IF(B19&lt;&gt;"",SUMPRODUCT((Suivi_Quotidien!A$7:A$371=B19)*(Suivi_Quotidien!H$7:H$371)),"")</f>
        <v/>
      </c>
      <c r="G19" s="138" t="n"/>
    </row>
    <row r="20" ht="14.4" customHeight="1" s="100">
      <c r="B20" s="133">
        <f>IF(MONTH(DATE($C$4,$C$5,13))=$C$5,DATE($C$4,$C$5,13),"")</f>
        <v/>
      </c>
      <c r="C20" s="134">
        <f>IF(B20&lt;&gt;"",TEXT(B20,"jjjj"),"")</f>
        <v/>
      </c>
      <c r="D20" s="189">
        <f t="array" ref="D20:D20">IF(B20&lt;&gt;"",SUMPRODUCT((Suivi_Quotidien!A$7:A$371=B20)*(Suivi_Quotidien!F$7:F$371)),"")</f>
        <v/>
      </c>
      <c r="E20" s="137">
        <f t="array" ref="E20:E20">IF(B20&lt;&gt;"",SUMPRODUCT((Suivi_Quotidien!A$7:A$371=B20)*(Suivi_Quotidien!G$7:G$371)),"")</f>
        <v/>
      </c>
      <c r="F20" s="137">
        <f t="array" ref="F20:F20">IF(B20&lt;&gt;"",SUMPRODUCT((Suivi_Quotidien!A$7:A$371=B20)*(Suivi_Quotidien!H$7:H$371)),"")</f>
        <v/>
      </c>
      <c r="G20" s="138" t="n"/>
    </row>
    <row r="21" ht="14.4" customHeight="1" s="100">
      <c r="B21" s="133">
        <f>IF(MONTH(DATE($C$4,$C$5,14))=$C$5,DATE($C$4,$C$5,14),"")</f>
        <v/>
      </c>
      <c r="C21" s="134">
        <f>IF(B21&lt;&gt;"",TEXT(B21,"jjjj"),"")</f>
        <v/>
      </c>
      <c r="D21" s="189">
        <f t="array" ref="D21:D21">IF(B21&lt;&gt;"",SUMPRODUCT((Suivi_Quotidien!A$7:A$371=B21)*(Suivi_Quotidien!F$7:F$371)),"")</f>
        <v/>
      </c>
      <c r="E21" s="137">
        <f t="array" ref="E21:E21">IF(B21&lt;&gt;"",SUMPRODUCT((Suivi_Quotidien!A$7:A$371=B21)*(Suivi_Quotidien!G$7:G$371)),"")</f>
        <v/>
      </c>
      <c r="F21" s="137">
        <f t="array" ref="F21:F21">IF(B21&lt;&gt;"",SUMPRODUCT((Suivi_Quotidien!A$7:A$371=B21)*(Suivi_Quotidien!H$7:H$371)),"")</f>
        <v/>
      </c>
      <c r="G21" s="138" t="n"/>
    </row>
    <row r="22" ht="14.4" customHeight="1" s="100">
      <c r="B22" s="133">
        <f>IF(MONTH(DATE($C$4,$C$5,15))=$C$5,DATE($C$4,$C$5,15),"")</f>
        <v/>
      </c>
      <c r="C22" s="134">
        <f>IF(B22&lt;&gt;"",TEXT(B22,"jjjj"),"")</f>
        <v/>
      </c>
      <c r="D22" s="189">
        <f t="array" ref="D22:D22">IF(B22&lt;&gt;"",SUMPRODUCT((Suivi_Quotidien!A$7:A$371=B22)*(Suivi_Quotidien!F$7:F$371)),"")</f>
        <v/>
      </c>
      <c r="E22" s="137">
        <f t="array" ref="E22:E22">IF(B22&lt;&gt;"",SUMPRODUCT((Suivi_Quotidien!A$7:A$371=B22)*(Suivi_Quotidien!G$7:G$371)),"")</f>
        <v/>
      </c>
      <c r="F22" s="137">
        <f t="array" ref="F22:F22">IF(B22&lt;&gt;"",SUMPRODUCT((Suivi_Quotidien!A$7:A$371=B22)*(Suivi_Quotidien!H$7:H$371)),"")</f>
        <v/>
      </c>
      <c r="G22" s="138" t="n"/>
    </row>
    <row r="23" ht="14.4" customHeight="1" s="100">
      <c r="B23" s="133">
        <f>IF(MONTH(DATE($C$4,$C$5,16))=$C$5,DATE($C$4,$C$5,16),"")</f>
        <v/>
      </c>
      <c r="C23" s="134">
        <f>IF(B23&lt;&gt;"",TEXT(B23,"jjjj"),"")</f>
        <v/>
      </c>
      <c r="D23" s="189">
        <f t="array" ref="D23:D23">IF(B23&lt;&gt;"",SUMPRODUCT((Suivi_Quotidien!A$7:A$371=B23)*(Suivi_Quotidien!F$7:F$371)),"")</f>
        <v/>
      </c>
      <c r="E23" s="137">
        <f t="array" ref="E23:E23">IF(B23&lt;&gt;"",SUMPRODUCT((Suivi_Quotidien!A$7:A$371=B23)*(Suivi_Quotidien!G$7:G$371)),"")</f>
        <v/>
      </c>
      <c r="F23" s="137">
        <f t="array" ref="F23:F23">IF(B23&lt;&gt;"",SUMPRODUCT((Suivi_Quotidien!A$7:A$371=B23)*(Suivi_Quotidien!H$7:H$371)),"")</f>
        <v/>
      </c>
      <c r="G23" s="138" t="n"/>
    </row>
    <row r="24" ht="14.4" customHeight="1" s="100">
      <c r="B24" s="133">
        <f>IF(MONTH(DATE($C$4,$C$5,17))=$C$5,DATE($C$4,$C$5,17),"")</f>
        <v/>
      </c>
      <c r="C24" s="134">
        <f>IF(B24&lt;&gt;"",TEXT(B24,"jjjj"),"")</f>
        <v/>
      </c>
      <c r="D24" s="189">
        <f t="array" ref="D24:D24">IF(B24&lt;&gt;"",SUMPRODUCT((Suivi_Quotidien!A$7:A$371=B24)*(Suivi_Quotidien!F$7:F$371)),"")</f>
        <v/>
      </c>
      <c r="E24" s="137">
        <f t="array" ref="E24:E24">IF(B24&lt;&gt;"",SUMPRODUCT((Suivi_Quotidien!A$7:A$371=B24)*(Suivi_Quotidien!G$7:G$371)),"")</f>
        <v/>
      </c>
      <c r="F24" s="137">
        <f t="array" ref="F24:F24">IF(B24&lt;&gt;"",SUMPRODUCT((Suivi_Quotidien!A$7:A$371=B24)*(Suivi_Quotidien!H$7:H$371)),"")</f>
        <v/>
      </c>
      <c r="G24" s="138" t="n"/>
    </row>
    <row r="25" ht="14.4" customHeight="1" s="100">
      <c r="B25" s="133">
        <f>IF(MONTH(DATE($C$4,$C$5,18))=$C$5,DATE($C$4,$C$5,18),"")</f>
        <v/>
      </c>
      <c r="C25" s="134">
        <f>IF(B25&lt;&gt;"",TEXT(B25,"jjjj"),"")</f>
        <v/>
      </c>
      <c r="D25" s="189">
        <f t="array" ref="D25:D25">IF(B25&lt;&gt;"",SUMPRODUCT((Suivi_Quotidien!A$7:A$371=B25)*(Suivi_Quotidien!F$7:F$371)),"")</f>
        <v/>
      </c>
      <c r="E25" s="137">
        <f t="array" ref="E25:E25">IF(B25&lt;&gt;"",SUMPRODUCT((Suivi_Quotidien!A$7:A$371=B25)*(Suivi_Quotidien!G$7:G$371)),"")</f>
        <v/>
      </c>
      <c r="F25" s="137">
        <f t="array" ref="F25:F25">IF(B25&lt;&gt;"",SUMPRODUCT((Suivi_Quotidien!A$7:A$371=B25)*(Suivi_Quotidien!H$7:H$371)),"")</f>
        <v/>
      </c>
      <c r="G25" s="138" t="n"/>
    </row>
    <row r="26" ht="14.4" customHeight="1" s="100">
      <c r="B26" s="133">
        <f>IF(MONTH(DATE($C$4,$C$5,19))=$C$5,DATE($C$4,$C$5,19),"")</f>
        <v/>
      </c>
      <c r="C26" s="134">
        <f>IF(B26&lt;&gt;"",TEXT(B26,"jjjj"),"")</f>
        <v/>
      </c>
      <c r="D26" s="189">
        <f t="array" ref="D26:D26">IF(B26&lt;&gt;"",SUMPRODUCT((Suivi_Quotidien!A$7:A$371=B26)*(Suivi_Quotidien!F$7:F$371)),"")</f>
        <v/>
      </c>
      <c r="E26" s="137">
        <f t="array" ref="E26:E26">IF(B26&lt;&gt;"",SUMPRODUCT((Suivi_Quotidien!A$7:A$371=B26)*(Suivi_Quotidien!G$7:G$371)),"")</f>
        <v/>
      </c>
      <c r="F26" s="137">
        <f t="array" ref="F26:F26">IF(B26&lt;&gt;"",SUMPRODUCT((Suivi_Quotidien!A$7:A$371=B26)*(Suivi_Quotidien!H$7:H$371)),"")</f>
        <v/>
      </c>
      <c r="G26" s="138" t="n"/>
    </row>
    <row r="27" ht="14.4" customHeight="1" s="100">
      <c r="B27" s="133">
        <f>IF(MONTH(DATE($C$4,$C$5,20))=$C$5,DATE($C$4,$C$5,20),"")</f>
        <v/>
      </c>
      <c r="C27" s="134">
        <f>IF(B27&lt;&gt;"",TEXT(B27,"jjjj"),"")</f>
        <v/>
      </c>
      <c r="D27" s="189">
        <f t="array" ref="D27:D27">IF(B27&lt;&gt;"",SUMPRODUCT((Suivi_Quotidien!A$7:A$371=B27)*(Suivi_Quotidien!F$7:F$371)),"")</f>
        <v/>
      </c>
      <c r="E27" s="137">
        <f t="array" ref="E27:E27">IF(B27&lt;&gt;"",SUMPRODUCT((Suivi_Quotidien!A$7:A$371=B27)*(Suivi_Quotidien!G$7:G$371)),"")</f>
        <v/>
      </c>
      <c r="F27" s="137">
        <f t="array" ref="F27:F27">IF(B27&lt;&gt;"",SUMPRODUCT((Suivi_Quotidien!A$7:A$371=B27)*(Suivi_Quotidien!H$7:H$371)),"")</f>
        <v/>
      </c>
      <c r="G27" s="138" t="n"/>
    </row>
    <row r="28" ht="14.4" customHeight="1" s="100">
      <c r="B28" s="133">
        <f>IF(MONTH(DATE($C$4,$C$5,21))=$C$5,DATE($C$4,$C$5,21),"")</f>
        <v/>
      </c>
      <c r="C28" s="134">
        <f>IF(B28&lt;&gt;"",TEXT(B28,"jjjj"),"")</f>
        <v/>
      </c>
      <c r="D28" s="189">
        <f t="array" ref="D28:D28">IF(B28&lt;&gt;"",SUMPRODUCT((Suivi_Quotidien!A$7:A$371=B28)*(Suivi_Quotidien!F$7:F$371)),"")</f>
        <v/>
      </c>
      <c r="E28" s="137">
        <f t="array" ref="E28:E28">IF(B28&lt;&gt;"",SUMPRODUCT((Suivi_Quotidien!A$7:A$371=B28)*(Suivi_Quotidien!G$7:G$371)),"")</f>
        <v/>
      </c>
      <c r="F28" s="137">
        <f t="array" ref="F28:F28">IF(B28&lt;&gt;"",SUMPRODUCT((Suivi_Quotidien!A$7:A$371=B28)*(Suivi_Quotidien!H$7:H$371)),"")</f>
        <v/>
      </c>
      <c r="G28" s="138" t="n"/>
    </row>
    <row r="29" ht="14.4" customHeight="1" s="100">
      <c r="B29" s="133">
        <f>IF(MONTH(DATE($C$4,$C$5,22))=$C$5,DATE($C$4,$C$5,22),"")</f>
        <v/>
      </c>
      <c r="C29" s="134">
        <f>IF(B29&lt;&gt;"",TEXT(B29,"jjjj"),"")</f>
        <v/>
      </c>
      <c r="D29" s="189">
        <f t="array" ref="D29:D29">IF(B29&lt;&gt;"",SUMPRODUCT((Suivi_Quotidien!A$7:A$371=B29)*(Suivi_Quotidien!F$7:F$371)),"")</f>
        <v/>
      </c>
      <c r="E29" s="137">
        <f t="array" ref="E29:E29">IF(B29&lt;&gt;"",SUMPRODUCT((Suivi_Quotidien!A$7:A$371=B29)*(Suivi_Quotidien!G$7:G$371)),"")</f>
        <v/>
      </c>
      <c r="F29" s="137">
        <f t="array" ref="F29:F29">IF(B29&lt;&gt;"",SUMPRODUCT((Suivi_Quotidien!A$7:A$371=B29)*(Suivi_Quotidien!H$7:H$371)),"")</f>
        <v/>
      </c>
      <c r="G29" s="138" t="n"/>
    </row>
    <row r="30" ht="14.4" customHeight="1" s="100">
      <c r="B30" s="133">
        <f>IF(MONTH(DATE($C$4,$C$5,23))=$C$5,DATE($C$4,$C$5,23),"")</f>
        <v/>
      </c>
      <c r="C30" s="134">
        <f>IF(B30&lt;&gt;"",TEXT(B30,"jjjj"),"")</f>
        <v/>
      </c>
      <c r="D30" s="189">
        <f t="array" ref="D30:D30">IF(B30&lt;&gt;"",SUMPRODUCT((Suivi_Quotidien!A$7:A$371=B30)*(Suivi_Quotidien!F$7:F$371)),"")</f>
        <v/>
      </c>
      <c r="E30" s="137">
        <f t="array" ref="E30:E30">IF(B30&lt;&gt;"",SUMPRODUCT((Suivi_Quotidien!A$7:A$371=B30)*(Suivi_Quotidien!G$7:G$371)),"")</f>
        <v/>
      </c>
      <c r="F30" s="137">
        <f t="array" ref="F30:F30">IF(B30&lt;&gt;"",SUMPRODUCT((Suivi_Quotidien!A$7:A$371=B30)*(Suivi_Quotidien!H$7:H$371)),"")</f>
        <v/>
      </c>
      <c r="G30" s="138" t="n"/>
    </row>
    <row r="31" ht="14.4" customHeight="1" s="100">
      <c r="B31" s="133">
        <f>IF(MONTH(DATE($C$4,$C$5,24))=$C$5,DATE($C$4,$C$5,24),"")</f>
        <v/>
      </c>
      <c r="C31" s="134">
        <f>IF(B31&lt;&gt;"",TEXT(B31,"jjjj"),"")</f>
        <v/>
      </c>
      <c r="D31" s="189">
        <f t="array" ref="D31:D31">IF(B31&lt;&gt;"",SUMPRODUCT((Suivi_Quotidien!A$7:A$371=B31)*(Suivi_Quotidien!F$7:F$371)),"")</f>
        <v/>
      </c>
      <c r="E31" s="137">
        <f t="array" ref="E31:E31">IF(B31&lt;&gt;"",SUMPRODUCT((Suivi_Quotidien!A$7:A$371=B31)*(Suivi_Quotidien!G$7:G$371)),"")</f>
        <v/>
      </c>
      <c r="F31" s="137">
        <f t="array" ref="F31:F31">IF(B31&lt;&gt;"",SUMPRODUCT((Suivi_Quotidien!A$7:A$371=B31)*(Suivi_Quotidien!H$7:H$371)),"")</f>
        <v/>
      </c>
      <c r="G31" s="138" t="n"/>
    </row>
    <row r="32" ht="14.4" customHeight="1" s="100">
      <c r="B32" s="133">
        <f>IF(MONTH(DATE($C$4,$C$5,25))=$C$5,DATE($C$4,$C$5,25),"")</f>
        <v/>
      </c>
      <c r="C32" s="134">
        <f>IF(B32&lt;&gt;"",TEXT(B32,"jjjj"),"")</f>
        <v/>
      </c>
      <c r="D32" s="189">
        <f t="array" ref="D32:D32">IF(B32&lt;&gt;"",SUMPRODUCT((Suivi_Quotidien!A$7:A$371=B32)*(Suivi_Quotidien!F$7:F$371)),"")</f>
        <v/>
      </c>
      <c r="E32" s="137">
        <f t="array" ref="E32:E32">IF(B32&lt;&gt;"",SUMPRODUCT((Suivi_Quotidien!A$7:A$371=B32)*(Suivi_Quotidien!G$7:G$371)),"")</f>
        <v/>
      </c>
      <c r="F32" s="137">
        <f t="array" ref="F32:F32">IF(B32&lt;&gt;"",SUMPRODUCT((Suivi_Quotidien!A$7:A$371=B32)*(Suivi_Quotidien!H$7:H$371)),"")</f>
        <v/>
      </c>
      <c r="G32" s="138" t="n"/>
    </row>
    <row r="33" ht="14.4" customHeight="1" s="100">
      <c r="B33" s="133">
        <f>IF(MONTH(DATE($C$4,$C$5,26))=$C$5,DATE($C$4,$C$5,26),"")</f>
        <v/>
      </c>
      <c r="C33" s="134">
        <f>IF(B33&lt;&gt;"",TEXT(B33,"jjjj"),"")</f>
        <v/>
      </c>
      <c r="D33" s="189">
        <f t="array" ref="D33:D33">IF(B33&lt;&gt;"",SUMPRODUCT((Suivi_Quotidien!A$7:A$371=B33)*(Suivi_Quotidien!F$7:F$371)),"")</f>
        <v/>
      </c>
      <c r="E33" s="137">
        <f t="array" ref="E33:E33">IF(B33&lt;&gt;"",SUMPRODUCT((Suivi_Quotidien!A$7:A$371=B33)*(Suivi_Quotidien!G$7:G$371)),"")</f>
        <v/>
      </c>
      <c r="F33" s="137">
        <f t="array" ref="F33:F33">IF(B33&lt;&gt;"",SUMPRODUCT((Suivi_Quotidien!A$7:A$371=B33)*(Suivi_Quotidien!H$7:H$371)),"")</f>
        <v/>
      </c>
      <c r="G33" s="138" t="n"/>
    </row>
    <row r="34" ht="14.4" customHeight="1" s="100">
      <c r="B34" s="133">
        <f>IF(MONTH(DATE($C$4,$C$5,27))=$C$5,DATE($C$4,$C$5,27),"")</f>
        <v/>
      </c>
      <c r="C34" s="134">
        <f>IF(B34&lt;&gt;"",TEXT(B34,"jjjj"),"")</f>
        <v/>
      </c>
      <c r="D34" s="189">
        <f t="array" ref="D34:D34">IF(B34&lt;&gt;"",SUMPRODUCT((Suivi_Quotidien!A$7:A$371=B34)*(Suivi_Quotidien!F$7:F$371)),"")</f>
        <v/>
      </c>
      <c r="E34" s="137">
        <f t="array" ref="E34:E34">IF(B34&lt;&gt;"",SUMPRODUCT((Suivi_Quotidien!A$7:A$371=B34)*(Suivi_Quotidien!G$7:G$371)),"")</f>
        <v/>
      </c>
      <c r="F34" s="137">
        <f t="array" ref="F34:F34">IF(B34&lt;&gt;"",SUMPRODUCT((Suivi_Quotidien!A$7:A$371=B34)*(Suivi_Quotidien!H$7:H$371)),"")</f>
        <v/>
      </c>
      <c r="G34" s="138" t="n"/>
    </row>
    <row r="35" ht="14.4" customHeight="1" s="100">
      <c r="B35" s="133">
        <f>IF(MONTH(DATE($C$4,$C$5,28))=$C$5,DATE($C$4,$C$5,28),"")</f>
        <v/>
      </c>
      <c r="C35" s="134">
        <f>IF(B35&lt;&gt;"",TEXT(B35,"jjjj"),"")</f>
        <v/>
      </c>
      <c r="D35" s="189">
        <f t="array" ref="D35:D35">IF(B35&lt;&gt;"",SUMPRODUCT((Suivi_Quotidien!A$7:A$371=B35)*(Suivi_Quotidien!F$7:F$371)),"")</f>
        <v/>
      </c>
      <c r="E35" s="137">
        <f t="array" ref="E35:E35">IF(B35&lt;&gt;"",SUMPRODUCT((Suivi_Quotidien!A$7:A$371=B35)*(Suivi_Quotidien!G$7:G$371)),"")</f>
        <v/>
      </c>
      <c r="F35" s="137">
        <f t="array" ref="F35:F35">IF(B35&lt;&gt;"",SUMPRODUCT((Suivi_Quotidien!A$7:A$371=B35)*(Suivi_Quotidien!H$7:H$371)),"")</f>
        <v/>
      </c>
      <c r="G35" s="138" t="n"/>
    </row>
    <row r="36" ht="14.4" customHeight="1" s="100">
      <c r="B36" s="133">
        <f>IF(MONTH(DATE($C$4,$C$5,29))=$C$5,DATE($C$4,$C$5,29),"")</f>
        <v/>
      </c>
      <c r="C36" s="134">
        <f>IF(B36&lt;&gt;"",TEXT(B36,"jjjj"),"")</f>
        <v/>
      </c>
      <c r="D36" s="189">
        <f t="array" ref="D36:D36">IF(B36&lt;&gt;"",SUMPRODUCT((Suivi_Quotidien!A$7:A$371=B36)*(Suivi_Quotidien!F$7:F$371)),"")</f>
        <v/>
      </c>
      <c r="E36" s="137">
        <f t="array" ref="E36:E36">IF(B36&lt;&gt;"",SUMPRODUCT((Suivi_Quotidien!A$7:A$371=B36)*(Suivi_Quotidien!G$7:G$371)),"")</f>
        <v/>
      </c>
      <c r="F36" s="137">
        <f t="array" ref="F36:F36">IF(B36&lt;&gt;"",SUMPRODUCT((Suivi_Quotidien!A$7:A$371=B36)*(Suivi_Quotidien!H$7:H$371)),"")</f>
        <v/>
      </c>
      <c r="G36" s="138" t="n"/>
    </row>
    <row r="37" ht="14.4" customHeight="1" s="100">
      <c r="B37" s="133">
        <f>IF(MONTH(DATE($C$4,$C$5,30))=$C$5,DATE($C$4,$C$5,30),"")</f>
        <v/>
      </c>
      <c r="C37" s="134">
        <f>IF(B37&lt;&gt;"",TEXT(B37,"jjjj"),"")</f>
        <v/>
      </c>
      <c r="D37" s="189">
        <f t="array" ref="D37:D37">IF(B37&lt;&gt;"",SUMPRODUCT((Suivi_Quotidien!A$7:A$371=B37)*(Suivi_Quotidien!F$7:F$371)),"")</f>
        <v/>
      </c>
      <c r="E37" s="137">
        <f t="array" ref="E37:E37">IF(B37&lt;&gt;"",SUMPRODUCT((Suivi_Quotidien!A$7:A$371=B37)*(Suivi_Quotidien!G$7:G$371)),"")</f>
        <v/>
      </c>
      <c r="F37" s="137">
        <f t="array" ref="F37:F37">IF(B37&lt;&gt;"",SUMPRODUCT((Suivi_Quotidien!A$7:A$371=B37)*(Suivi_Quotidien!H$7:H$371)),"")</f>
        <v/>
      </c>
      <c r="G37" s="138" t="n"/>
    </row>
    <row r="38" ht="13.8" customHeight="1" s="100">
      <c r="B38" s="139">
        <f>IF(MONTH(DATE($C$4,$C$5,31))=$C$5,DATE($C$4,$C$5,31),"")</f>
        <v/>
      </c>
      <c r="C38" s="140">
        <f>IF(B38&lt;&gt;"",TEXT(B38,"jjjj"),"")</f>
        <v/>
      </c>
      <c r="D38" s="190">
        <f t="array" ref="D38:D38">IF(B38&lt;&gt;"",SUMPRODUCT((Suivi_Quotidien!A$7:A$371=B38)*(Suivi_Quotidien!F$7:F$371)),"")</f>
        <v/>
      </c>
      <c r="E38" s="143">
        <f t="array" ref="E38:E38">IF(B38&lt;&gt;"",SUMPRODUCT((Suivi_Quotidien!A$7:A$371=B38)*(Suivi_Quotidien!G$7:G$371)),"")</f>
        <v/>
      </c>
      <c r="F38" s="143">
        <f t="array" ref="F38:F38">IF(B38&lt;&gt;"",SUMPRODUCT((Suivi_Quotidien!A$7:A$371=B38)*(Suivi_Quotidien!H$7:H$371)),"")</f>
        <v/>
      </c>
      <c r="G38" s="144" t="n"/>
    </row>
    <row r="39" ht="13.8" customHeight="1" s="100"/>
    <row r="40" ht="15" customHeight="1" s="100">
      <c r="B40" s="203" t="inlineStr">
        <is>
          <t>TOTAL DU MOIS</t>
        </is>
      </c>
      <c r="C40" s="204" t="n"/>
      <c r="D40" s="205">
        <f t="array" ref="D40:D40">SUMPRODUCT((MONTH(Suivi_Quotidien!A7:A371)=$C$5)*(Suivi_Quotidien!F7:F371))</f>
        <v/>
      </c>
      <c r="E40" s="204" t="n"/>
      <c r="F40" s="206">
        <f t="array" ref="F40:F40">SUMPRODUCT((MONTH(Suivi_Quotidien!A7:A371)=$C$5)*1*(Suivi_Quotidien!H7:H371)*1)</f>
        <v/>
      </c>
      <c r="G40" s="204" t="n"/>
    </row>
    <row r="41" ht="13.8" customHeight="1" s="100"/>
    <row r="42" ht="13.8" customHeight="1" s="100">
      <c r="B42" s="195" t="inlineStr">
        <is>
          <t>Nombre de jours livrés :</t>
        </is>
      </c>
      <c r="D42" s="196">
        <f t="array" ref="D42:D42">SUMPRODUCT((MONTH(Suivi_Quotidien!A7:A371)=$C$5)*(Suivi_Quotidien!F7:F371&lt;&gt;"")*1)</f>
        <v/>
      </c>
    </row>
    <row r="43" ht="13.8" customHeight="1" s="100"/>
    <row r="44" ht="13.8" customHeight="1" s="100">
      <c r="B44" s="109" t="inlineStr">
        <is>
          <t>Signature du Centre :</t>
        </is>
      </c>
      <c r="E44" s="109" t="inlineStr">
        <is>
          <t>Signature du Fournisseur :</t>
        </is>
      </c>
    </row>
    <row r="45" ht="13.8" customHeight="1" s="100">
      <c r="B45" s="109" t="inlineStr">
        <is>
          <t>___________________________</t>
        </is>
      </c>
      <c r="E45" s="109" t="inlineStr">
        <is>
          <t>___________________________</t>
        </is>
      </c>
    </row>
    <row r="46" ht="13.8" customHeight="1" s="100"/>
    <row r="47" ht="13.8" customHeight="1" s="100">
      <c r="B47" s="109" t="inlineStr">
        <is>
          <t>Date :</t>
        </is>
      </c>
      <c r="C47" s="109" t="inlineStr">
        <is>
          <t>____/____/________</t>
        </is>
      </c>
      <c r="E47" s="109" t="inlineStr">
        <is>
          <t>Date :</t>
        </is>
      </c>
      <c r="F47" s="109" t="inlineStr">
        <is>
          <t>____/____/________</t>
        </is>
      </c>
    </row>
  </sheetData>
  <sheetProtection selectLockedCells="0" selectUnlockedCells="0" sheet="1" objects="0" insertRows="1" insertHyperlinks="1" autoFilter="1" scenarios="0" formatColumns="1" deleteColumns="1" insertColumns="1" pivotTables="1" deleteRows="1" formatCells="1" formatRows="1" sort="1" password="D6AB"/>
  <mergeCells count="4">
    <mergeCell ref="F3:G3"/>
    <mergeCell ref="F4:G4"/>
    <mergeCell ref="C3:D3"/>
    <mergeCell ref="B1:G1"/>
  </mergeCells>
  <conditionalFormatting sqref="B8:C38">
    <cfRule type="expression" rank="0" priority="2" equalAverage="0" aboveAverage="0" dxfId="1" text="" percent="0" bottom="0">
      <formula>AND(B8&lt;&gt;"",WEEKDAY(B8,2)&gt;3)</formula>
    </cfRule>
    <cfRule type="expression" rank="0" priority="3" equalAverage="0" aboveAverage="0" dxfId="4" text="" percent="0" bottom="0">
      <formula>AND(B8&lt;&gt;"",MOD(ROW(),2)=0)</formula>
    </cfRule>
  </conditionalFormatting>
  <conditionalFormatting sqref="D8:G38">
    <cfRule type="expression" rank="0" priority="4" equalAverage="0" aboveAverage="0" dxfId="3" text="" percent="0" bottom="0">
      <formula>AND($B8&lt;&gt;"",WEEKDAY($B8,2)&gt;3)</formula>
    </cfRule>
    <cfRule type="expression" rank="0" priority="5" equalAverage="0" aboveAverage="0" dxfId="4" text="" percent="0" bottom="0">
      <formula>AND(B8&lt;&gt;"",MOD(ROW(),2)=0)</formula>
    </cfRule>
  </conditionalFormatting>
  <dataValidations count="1">
    <dataValidation sqref="C5" showDropDown="0" showInputMessage="1" showErrorMessage="1" allowBlank="1" errorTitle="Erreur" error="Veuillez entrer un nombre entre 1 et 12" promptTitle="Mois" prompt="Entrez un numéro de mois (1=Janvier, 12=Décembre)" type="whole" errorStyle="stop" operator="between">
      <formula1>1</formula1>
      <formula2>12</formula2>
    </dataValidation>
  </dataValidations>
  <printOptions horizontalCentered="0" verticalCentered="0" headings="0" gridLines="0" gridLinesSet="1"/>
  <pageMargins left="0.7" right="0.7" top="0.3" bottom="0.3" header="0.3" footer="0.3"/>
  <pageSetup orientation="portrait" paperSize="9" scale="100" fitToHeight="1" fitToWidth="1" pageOrder="downThenOver" blackAndWhite="0" draft="0" horizontalDpi="300" verticalDpi="300" copies="1"/>
  <headerFooter differentOddEven="0" differentFirst="1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Fassuhou-dine AHAMADI</dc:creator>
  <dc:language xmlns:dc="http://purl.org/dc/elements/1.1/">en-US</dc:language>
  <dcterms:created xmlns:dcterms="http://purl.org/dc/terms/" xmlns:xsi="http://www.w3.org/2001/XMLSchema-instance" xsi:type="dcterms:W3CDTF">2026-04-16T04:48:54Z</dcterms:created>
  <dcterms:modified xmlns:dcterms="http://purl.org/dc/terms/" xmlns:xsi="http://www.w3.org/2001/XMLSchema-instance" xsi:type="dcterms:W3CDTF">2026-05-27T07:16:27Z</dcterms:modified>
  <cp:lastModifiedBy>Fassuhou-dine AHAMADI</cp:lastModifiedBy>
  <cp:revision>0</cp:revision>
</cp:coreProperties>
</file>